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de\Downloads\"/>
    </mc:Choice>
  </mc:AlternateContent>
  <bookViews>
    <workbookView xWindow="0" yWindow="0" windowWidth="15360" windowHeight="7620" tabRatio="755" firstSheet="4" activeTab="10"/>
  </bookViews>
  <sheets>
    <sheet name="1ERPA" sheetId="5" r:id="rId1"/>
    <sheet name="1ERPM" sheetId="4" r:id="rId2"/>
    <sheet name="1ERPRE" sheetId="6" r:id="rId3"/>
    <sheet name="2DOPA" sheetId="7" r:id="rId4"/>
    <sheet name="2DOPM" sheetId="12" r:id="rId5"/>
    <sheet name="2DOPRE" sheetId="8" r:id="rId6"/>
    <sheet name="3ERPA" sheetId="9" r:id="rId7"/>
    <sheet name="3ERPRE" sheetId="10" r:id="rId8"/>
    <sheet name="3ERPM" sheetId="13" r:id="rId9"/>
    <sheet name="CIERRE" sheetId="11" r:id="rId10"/>
    <sheet name="RUBRICA" sheetId="17" r:id="rId11"/>
    <sheet name="Hoja1" sheetId="16" state="hidden" r:id="rId12"/>
  </sheets>
  <calcPr calcId="162913"/>
</workbook>
</file>

<file path=xl/calcChain.xml><?xml version="1.0" encoding="utf-8"?>
<calcChain xmlns="http://schemas.openxmlformats.org/spreadsheetml/2006/main">
  <c r="T23" i="4" l="1"/>
  <c r="T24" i="4"/>
  <c r="R22" i="4"/>
  <c r="R23" i="4"/>
  <c r="R24" i="4"/>
  <c r="J20" i="4"/>
  <c r="L20" i="4"/>
  <c r="J21" i="4"/>
  <c r="L21" i="4"/>
  <c r="J22" i="4"/>
  <c r="L22" i="4"/>
  <c r="J23" i="4"/>
  <c r="L23" i="4"/>
  <c r="J24" i="4"/>
  <c r="L24" i="4"/>
  <c r="J25" i="4"/>
  <c r="L25" i="4"/>
  <c r="J26" i="4"/>
  <c r="L26" i="4"/>
  <c r="J27" i="4"/>
  <c r="L27" i="4"/>
  <c r="J28" i="4"/>
  <c r="L28" i="4"/>
  <c r="AM67" i="9" l="1"/>
  <c r="AO67" i="9" s="1"/>
  <c r="AN67" i="9"/>
  <c r="AR67" i="9"/>
  <c r="AS67" i="9"/>
  <c r="AT67" i="9"/>
  <c r="AU67" i="9"/>
  <c r="AV67" i="9"/>
  <c r="AW67" i="9"/>
  <c r="AX67" i="9"/>
  <c r="AK25" i="9"/>
  <c r="AL25" i="9" s="1"/>
  <c r="AN25" i="9"/>
  <c r="AU25" i="9"/>
  <c r="AV25" i="9"/>
  <c r="AW25" i="9"/>
  <c r="AK26" i="9"/>
  <c r="AL26" i="9" s="1"/>
  <c r="AN26" i="9"/>
  <c r="AU26" i="9"/>
  <c r="AV26" i="9"/>
  <c r="AW26" i="9"/>
  <c r="AK27" i="9"/>
  <c r="AL27" i="9" s="1"/>
  <c r="AN27" i="9"/>
  <c r="AU27" i="9"/>
  <c r="AV27" i="9"/>
  <c r="AW27" i="9"/>
  <c r="AK28" i="9"/>
  <c r="AN28" i="9"/>
  <c r="AU28" i="9"/>
  <c r="AV28" i="9"/>
  <c r="AW28" i="9"/>
  <c r="AK29" i="9"/>
  <c r="AN29" i="9"/>
  <c r="AU29" i="9"/>
  <c r="AV29" i="9"/>
  <c r="AW29" i="9"/>
  <c r="AK30" i="9"/>
  <c r="AU30" i="9"/>
  <c r="AK31" i="9"/>
  <c r="AU31" i="9"/>
  <c r="AK32" i="9"/>
  <c r="AU32" i="9"/>
  <c r="AK33" i="9"/>
  <c r="AU33" i="9"/>
  <c r="AK34" i="9"/>
  <c r="AU34" i="9"/>
  <c r="AK35" i="9"/>
  <c r="AU35" i="9"/>
  <c r="AK36" i="9"/>
  <c r="AU36" i="9"/>
  <c r="AK37" i="9"/>
  <c r="AU37" i="9"/>
  <c r="AK38" i="9"/>
  <c r="AU38" i="9"/>
  <c r="AK39" i="9"/>
  <c r="AU39" i="9"/>
  <c r="AK40" i="9"/>
  <c r="AU40" i="9"/>
  <c r="AK41" i="9"/>
  <c r="AU41" i="9"/>
  <c r="AK42" i="9"/>
  <c r="AU42" i="9"/>
  <c r="AK43" i="9"/>
  <c r="AU43" i="9"/>
  <c r="AK44" i="9"/>
  <c r="AU44" i="9"/>
  <c r="AK45" i="9"/>
  <c r="AU45" i="9"/>
  <c r="AK46" i="9"/>
  <c r="AU46" i="9"/>
  <c r="AK47" i="9"/>
  <c r="AU47" i="9"/>
  <c r="AK48" i="9"/>
  <c r="AU48" i="9"/>
  <c r="AK49" i="9"/>
  <c r="AU49" i="9"/>
  <c r="AK50" i="9"/>
  <c r="AU50" i="9"/>
  <c r="AK51" i="9"/>
  <c r="AU51" i="9"/>
  <c r="AK52" i="9"/>
  <c r="AU52" i="9"/>
  <c r="AK53" i="9"/>
  <c r="AU53" i="9"/>
  <c r="AK54" i="9"/>
  <c r="AL54" i="9" s="1"/>
  <c r="AM54" i="9"/>
  <c r="AU54" i="9"/>
  <c r="AK55" i="9"/>
  <c r="AL55" i="9" s="1"/>
  <c r="AM55" i="9"/>
  <c r="AU55" i="9"/>
  <c r="AK56" i="9"/>
  <c r="AL56" i="9"/>
  <c r="AM56" i="9"/>
  <c r="AU56" i="9"/>
  <c r="AK57" i="9"/>
  <c r="AL57" i="9"/>
  <c r="AM57" i="9"/>
  <c r="AU57" i="9"/>
  <c r="AK58" i="9"/>
  <c r="AL58" i="9"/>
  <c r="AM58" i="9"/>
  <c r="AU58" i="9"/>
  <c r="AK59" i="9"/>
  <c r="AL59" i="9"/>
  <c r="AM59" i="9"/>
  <c r="AU59" i="9"/>
  <c r="AK60" i="9"/>
  <c r="AL60" i="9"/>
  <c r="AM60" i="9"/>
  <c r="AU60" i="9"/>
  <c r="AK61" i="9"/>
  <c r="AL61" i="9"/>
  <c r="AM61" i="9"/>
  <c r="AU61" i="9"/>
  <c r="AK62" i="9"/>
  <c r="AL62" i="9"/>
  <c r="AM62" i="9"/>
  <c r="AU62" i="9"/>
  <c r="AK63" i="9"/>
  <c r="AL63" i="9"/>
  <c r="AM63" i="9"/>
  <c r="AU63" i="9"/>
  <c r="AK64" i="9"/>
  <c r="AL64" i="9"/>
  <c r="AM64" i="9"/>
  <c r="AU64" i="9"/>
  <c r="AK65" i="9"/>
  <c r="AL65" i="9"/>
  <c r="AM65" i="9"/>
  <c r="AU65" i="9"/>
  <c r="AK66" i="9"/>
  <c r="AL66" i="9"/>
  <c r="AM66" i="9"/>
  <c r="AU66" i="9"/>
  <c r="AK67" i="9"/>
  <c r="AL67" i="9"/>
  <c r="AK66" i="7"/>
  <c r="AL66" i="7" s="1"/>
  <c r="AM66" i="7"/>
  <c r="AK21" i="7"/>
  <c r="AL21" i="7" s="1"/>
  <c r="AK22" i="7"/>
  <c r="AL22" i="7" s="1"/>
  <c r="AK23" i="7"/>
  <c r="AL23" i="7"/>
  <c r="AM23" i="7"/>
  <c r="AK24" i="7"/>
  <c r="AK25" i="7"/>
  <c r="AL25" i="7" s="1"/>
  <c r="AK26" i="7"/>
  <c r="AL26" i="7" s="1"/>
  <c r="AM26" i="7" s="1"/>
  <c r="AK27" i="7"/>
  <c r="AL27" i="7" s="1"/>
  <c r="AK28" i="7"/>
  <c r="AK29" i="7"/>
  <c r="AL29" i="7" s="1"/>
  <c r="AK30" i="7"/>
  <c r="AL30" i="7" s="1"/>
  <c r="AM30" i="7"/>
  <c r="AK31" i="7"/>
  <c r="AL31" i="7"/>
  <c r="AM31" i="7"/>
  <c r="AU31" i="7"/>
  <c r="AK32" i="7"/>
  <c r="AK33" i="7"/>
  <c r="AL33" i="7" s="1"/>
  <c r="AK34" i="7"/>
  <c r="AL34" i="7" s="1"/>
  <c r="AM34" i="7"/>
  <c r="AU34" i="7"/>
  <c r="AK35" i="7"/>
  <c r="AL35" i="7"/>
  <c r="AM35" i="7"/>
  <c r="AU35" i="7"/>
  <c r="AK36" i="7"/>
  <c r="AK37" i="7"/>
  <c r="AL37" i="7" s="1"/>
  <c r="AK38" i="7"/>
  <c r="AL38" i="7" s="1"/>
  <c r="AM38" i="7"/>
  <c r="AK39" i="7"/>
  <c r="AL39" i="7"/>
  <c r="AM39" i="7"/>
  <c r="AU39" i="7"/>
  <c r="AK40" i="7"/>
  <c r="AK41" i="7"/>
  <c r="AL41" i="7" s="1"/>
  <c r="AK42" i="7"/>
  <c r="AL42" i="7" s="1"/>
  <c r="AM42" i="7"/>
  <c r="AU42" i="7"/>
  <c r="AK43" i="7"/>
  <c r="AL43" i="7"/>
  <c r="AM43" i="7"/>
  <c r="AU43" i="7"/>
  <c r="AK44" i="7"/>
  <c r="AK45" i="7"/>
  <c r="AL45" i="7" s="1"/>
  <c r="AK46" i="7"/>
  <c r="AL46" i="7"/>
  <c r="AM46" i="7"/>
  <c r="AU46" i="7"/>
  <c r="AK47" i="7"/>
  <c r="AL47" i="7"/>
  <c r="AM47" i="7"/>
  <c r="AU47" i="7"/>
  <c r="AK48" i="7"/>
  <c r="AK49" i="7"/>
  <c r="AL49" i="7" s="1"/>
  <c r="AM49" i="7"/>
  <c r="AU49" i="7"/>
  <c r="AK50" i="7"/>
  <c r="AL50" i="7"/>
  <c r="AM50" i="7"/>
  <c r="AU50" i="7"/>
  <c r="AK51" i="7"/>
  <c r="AM51" i="7" s="1"/>
  <c r="AL51" i="7"/>
  <c r="AK52" i="7"/>
  <c r="AK53" i="7"/>
  <c r="AL53" i="7" s="1"/>
  <c r="AM53" i="7"/>
  <c r="AU53" i="7"/>
  <c r="AK54" i="7"/>
  <c r="AL54" i="7"/>
  <c r="AM54" i="7"/>
  <c r="AU54" i="7"/>
  <c r="AK55" i="7"/>
  <c r="AM55" i="7" s="1"/>
  <c r="AL55" i="7"/>
  <c r="AK56" i="7"/>
  <c r="AK57" i="7"/>
  <c r="AL57" i="7" s="1"/>
  <c r="AM57" i="7"/>
  <c r="AU57" i="7"/>
  <c r="AK58" i="7"/>
  <c r="AL58" i="7"/>
  <c r="AM58" i="7"/>
  <c r="AU58" i="7" s="1"/>
  <c r="AK59" i="7"/>
  <c r="AM59" i="7" s="1"/>
  <c r="AL59" i="7"/>
  <c r="AK60" i="7"/>
  <c r="AK61" i="7"/>
  <c r="AL61" i="7" s="1"/>
  <c r="AM61" i="7"/>
  <c r="AK62" i="7"/>
  <c r="AL62" i="7"/>
  <c r="AM62" i="7"/>
  <c r="AU62" i="7"/>
  <c r="AK63" i="7"/>
  <c r="AM63" i="7" s="1"/>
  <c r="AU63" i="7" s="1"/>
  <c r="AK64" i="7"/>
  <c r="AL64" i="7" s="1"/>
  <c r="AK65" i="7"/>
  <c r="AL65" i="7" s="1"/>
  <c r="AM65" i="7"/>
  <c r="AK30" i="5"/>
  <c r="AL30" i="5" s="1"/>
  <c r="AK31" i="5"/>
  <c r="AM31" i="5" s="1"/>
  <c r="AL31" i="5"/>
  <c r="AK32" i="5"/>
  <c r="AL32" i="5"/>
  <c r="AM32" i="5"/>
  <c r="AK33" i="5"/>
  <c r="AL33" i="5"/>
  <c r="AM33" i="5"/>
  <c r="AK34" i="5"/>
  <c r="AL34" i="5" s="1"/>
  <c r="AK35" i="5"/>
  <c r="AM35" i="5" s="1"/>
  <c r="AK36" i="5"/>
  <c r="AM36" i="5" s="1"/>
  <c r="AL36" i="5"/>
  <c r="AK37" i="5"/>
  <c r="AM37" i="5" s="1"/>
  <c r="AL37" i="5"/>
  <c r="AK38" i="5"/>
  <c r="AL38" i="5" s="1"/>
  <c r="AK39" i="5"/>
  <c r="AM39" i="5" s="1"/>
  <c r="AK40" i="5"/>
  <c r="AL40" i="5" s="1"/>
  <c r="AK41" i="5"/>
  <c r="AL41" i="5" s="1"/>
  <c r="AK42" i="5"/>
  <c r="AL42" i="5" s="1"/>
  <c r="AK43" i="5"/>
  <c r="AM43" i="5" s="1"/>
  <c r="AR43" i="9" s="1"/>
  <c r="AL43" i="5"/>
  <c r="AK44" i="5"/>
  <c r="AL44" i="5" s="1"/>
  <c r="AM44" i="5"/>
  <c r="AK45" i="5"/>
  <c r="AL45" i="5" s="1"/>
  <c r="AM45" i="5"/>
  <c r="AK46" i="5"/>
  <c r="AL46" i="5" s="1"/>
  <c r="AK47" i="5"/>
  <c r="AM47" i="5" s="1"/>
  <c r="AL47" i="5"/>
  <c r="AK48" i="5"/>
  <c r="AL48" i="5"/>
  <c r="AM48" i="5"/>
  <c r="AK49" i="5"/>
  <c r="AL49" i="5"/>
  <c r="AM49" i="5"/>
  <c r="AK50" i="5"/>
  <c r="AL50" i="5" s="1"/>
  <c r="AK51" i="5"/>
  <c r="AM51" i="5" s="1"/>
  <c r="AR51" i="9" s="1"/>
  <c r="AK52" i="5"/>
  <c r="AM52" i="5" s="1"/>
  <c r="AL52" i="5"/>
  <c r="AK53" i="5"/>
  <c r="AM53" i="5" s="1"/>
  <c r="AL53" i="5"/>
  <c r="AK54" i="5"/>
  <c r="AL54" i="5" s="1"/>
  <c r="AK55" i="5"/>
  <c r="AM55" i="5" s="1"/>
  <c r="AR55" i="9" s="1"/>
  <c r="AK56" i="5"/>
  <c r="AL56" i="5" s="1"/>
  <c r="AK57" i="5"/>
  <c r="AL57" i="5" s="1"/>
  <c r="AK58" i="5"/>
  <c r="AL58" i="5" s="1"/>
  <c r="AK59" i="5"/>
  <c r="AM59" i="5" s="1"/>
  <c r="AR59" i="9" s="1"/>
  <c r="AL59" i="5"/>
  <c r="AK60" i="5"/>
  <c r="AL60" i="5" s="1"/>
  <c r="AM60" i="5"/>
  <c r="AR60" i="9" s="1"/>
  <c r="AK61" i="5"/>
  <c r="AL61" i="5" s="1"/>
  <c r="AM61" i="5"/>
  <c r="AR61" i="7" s="1"/>
  <c r="AK62" i="5"/>
  <c r="AL62" i="5" s="1"/>
  <c r="AK63" i="5"/>
  <c r="AM63" i="5" s="1"/>
  <c r="AR63" i="9" s="1"/>
  <c r="AL63" i="5"/>
  <c r="AK64" i="5"/>
  <c r="AL64" i="5"/>
  <c r="AM64" i="5"/>
  <c r="AK65" i="5"/>
  <c r="AL65" i="5"/>
  <c r="AM65" i="5"/>
  <c r="AK66" i="5"/>
  <c r="AL66" i="5" s="1"/>
  <c r="AK23" i="5"/>
  <c r="AL23" i="5" s="1"/>
  <c r="AK24" i="5"/>
  <c r="AL24" i="5" s="1"/>
  <c r="AK25" i="5"/>
  <c r="AL25" i="5"/>
  <c r="AK26" i="5"/>
  <c r="AL26" i="5" s="1"/>
  <c r="AK27" i="5"/>
  <c r="AL27" i="5" s="1"/>
  <c r="AK28" i="5"/>
  <c r="AL28" i="5" s="1"/>
  <c r="AK29" i="5"/>
  <c r="AR65" i="9" l="1"/>
  <c r="AR52" i="9"/>
  <c r="AR52" i="7"/>
  <c r="AR49" i="9"/>
  <c r="AR49" i="7"/>
  <c r="AR48" i="9"/>
  <c r="AR48" i="7"/>
  <c r="AR44" i="9"/>
  <c r="AR39" i="9"/>
  <c r="AR39" i="7"/>
  <c r="AR36" i="9"/>
  <c r="AR36" i="7"/>
  <c r="AR35" i="7"/>
  <c r="AR35" i="9"/>
  <c r="AR33" i="7"/>
  <c r="AR33" i="9"/>
  <c r="AR32" i="9"/>
  <c r="AR32" i="7"/>
  <c r="AR63" i="7"/>
  <c r="AR60" i="7"/>
  <c r="AR55" i="7"/>
  <c r="AR43" i="7"/>
  <c r="AR64" i="9"/>
  <c r="AR61" i="9"/>
  <c r="AR53" i="9"/>
  <c r="AR47" i="9"/>
  <c r="AR47" i="7"/>
  <c r="AR45" i="9"/>
  <c r="AR45" i="7"/>
  <c r="AR37" i="9"/>
  <c r="AR37" i="7"/>
  <c r="AR31" i="9"/>
  <c r="AR31" i="7"/>
  <c r="AR65" i="7"/>
  <c r="AR64" i="7"/>
  <c r="AR59" i="7"/>
  <c r="AR53" i="7"/>
  <c r="AR51" i="7"/>
  <c r="AR44" i="7"/>
  <c r="AL29" i="5"/>
  <c r="AY67" i="9"/>
  <c r="AP67" i="9"/>
  <c r="AQ67" i="9" s="1"/>
  <c r="AZ67" i="9" s="1"/>
  <c r="AL53" i="9"/>
  <c r="AM53" i="9"/>
  <c r="AL47" i="9"/>
  <c r="AM47" i="9"/>
  <c r="AL41" i="9"/>
  <c r="AM41" i="9" s="1"/>
  <c r="AL37" i="9"/>
  <c r="AM37" i="9"/>
  <c r="I33" i="11" s="1"/>
  <c r="AX54" i="9"/>
  <c r="AL51" i="9"/>
  <c r="AM51" i="9"/>
  <c r="AL49" i="9"/>
  <c r="AM49" i="9"/>
  <c r="AL45" i="9"/>
  <c r="AM45" i="9" s="1"/>
  <c r="AL43" i="9"/>
  <c r="AM43" i="9"/>
  <c r="AL39" i="9"/>
  <c r="AM39" i="9" s="1"/>
  <c r="AL35" i="9"/>
  <c r="AM35" i="9"/>
  <c r="AL33" i="9"/>
  <c r="AM33" i="9" s="1"/>
  <c r="AL31" i="9"/>
  <c r="AM31" i="9"/>
  <c r="AL29" i="9"/>
  <c r="AM29" i="9" s="1"/>
  <c r="AX66" i="9"/>
  <c r="AX65" i="9"/>
  <c r="AX64" i="9"/>
  <c r="AX63" i="9"/>
  <c r="AX62" i="9"/>
  <c r="AX61" i="9"/>
  <c r="AX60" i="9"/>
  <c r="AX59" i="9"/>
  <c r="AX58" i="9"/>
  <c r="AX57" i="9"/>
  <c r="AX56" i="9"/>
  <c r="AX55" i="9"/>
  <c r="AL52" i="9"/>
  <c r="AM52" i="9"/>
  <c r="AL50" i="9"/>
  <c r="AM50" i="9"/>
  <c r="AL48" i="9"/>
  <c r="AM48" i="9"/>
  <c r="AL46" i="9"/>
  <c r="AM46" i="9" s="1"/>
  <c r="AL44" i="9"/>
  <c r="AM44" i="9"/>
  <c r="AL42" i="9"/>
  <c r="AM42" i="9" s="1"/>
  <c r="AL40" i="9"/>
  <c r="AM40" i="9"/>
  <c r="AL38" i="9"/>
  <c r="AM38" i="9" s="1"/>
  <c r="AL36" i="9"/>
  <c r="AM36" i="9"/>
  <c r="I32" i="11" s="1"/>
  <c r="AL34" i="9"/>
  <c r="AM34" i="9" s="1"/>
  <c r="AL32" i="9"/>
  <c r="AM32" i="9"/>
  <c r="AL30" i="9"/>
  <c r="AM30" i="9" s="1"/>
  <c r="AL28" i="9"/>
  <c r="AM28" i="9"/>
  <c r="AM27" i="9"/>
  <c r="AM26" i="9"/>
  <c r="AM25" i="9"/>
  <c r="AM27" i="7"/>
  <c r="AM22" i="7"/>
  <c r="AU66" i="7"/>
  <c r="AU55" i="7"/>
  <c r="AL24" i="7"/>
  <c r="AM24" i="7"/>
  <c r="AU65" i="7"/>
  <c r="AU59" i="7"/>
  <c r="AL56" i="7"/>
  <c r="AM56" i="7"/>
  <c r="AL52" i="7"/>
  <c r="AM52" i="7"/>
  <c r="AM64" i="7"/>
  <c r="AL63" i="7"/>
  <c r="AL60" i="7"/>
  <c r="AM60" i="7"/>
  <c r="AL44" i="7"/>
  <c r="AM44" i="7"/>
  <c r="AU38" i="7"/>
  <c r="AL36" i="7"/>
  <c r="AM36" i="7"/>
  <c r="AU30" i="7"/>
  <c r="AL28" i="7"/>
  <c r="AM28" i="7"/>
  <c r="F24" i="11" s="1"/>
  <c r="AL40" i="7"/>
  <c r="AM40" i="7"/>
  <c r="AL32" i="7"/>
  <c r="AM32" i="7"/>
  <c r="AU61" i="7"/>
  <c r="AU51" i="7"/>
  <c r="AL48" i="7"/>
  <c r="AM48" i="7"/>
  <c r="AM45" i="7"/>
  <c r="F41" i="11" s="1"/>
  <c r="AM41" i="7"/>
  <c r="AM37" i="7"/>
  <c r="AM33" i="7"/>
  <c r="AM29" i="7"/>
  <c r="AM25" i="7"/>
  <c r="AM21" i="7"/>
  <c r="AM57" i="5"/>
  <c r="AM56" i="5"/>
  <c r="AL55" i="5"/>
  <c r="AM41" i="5"/>
  <c r="AM40" i="5"/>
  <c r="AL39" i="5"/>
  <c r="AL51" i="5"/>
  <c r="AL35" i="5"/>
  <c r="AM62" i="5"/>
  <c r="AM54" i="5"/>
  <c r="AM50" i="5"/>
  <c r="AM46" i="5"/>
  <c r="AM42" i="5"/>
  <c r="AM38" i="5"/>
  <c r="AM34" i="5"/>
  <c r="AM66" i="5"/>
  <c r="AM58" i="5"/>
  <c r="B21" i="11"/>
  <c r="F21" i="11"/>
  <c r="I21" i="11"/>
  <c r="B22" i="11"/>
  <c r="F22" i="11"/>
  <c r="I22" i="11"/>
  <c r="B23" i="11"/>
  <c r="F23" i="11"/>
  <c r="B24" i="11"/>
  <c r="I24" i="11"/>
  <c r="B25" i="11"/>
  <c r="F25" i="11"/>
  <c r="B26" i="11"/>
  <c r="F26" i="11"/>
  <c r="B27" i="11"/>
  <c r="F27" i="11"/>
  <c r="B28" i="11"/>
  <c r="C28" i="11"/>
  <c r="F28" i="11"/>
  <c r="B29" i="11"/>
  <c r="C29" i="11"/>
  <c r="F29" i="11"/>
  <c r="B30" i="11"/>
  <c r="F30" i="11"/>
  <c r="B31" i="11"/>
  <c r="C31" i="11"/>
  <c r="F31" i="11"/>
  <c r="B32" i="11"/>
  <c r="C32" i="11"/>
  <c r="F32" i="11"/>
  <c r="B33" i="11"/>
  <c r="C33" i="11"/>
  <c r="F33" i="11"/>
  <c r="B34" i="11"/>
  <c r="C34" i="11"/>
  <c r="F34" i="11"/>
  <c r="B35" i="11"/>
  <c r="C35" i="11"/>
  <c r="F35" i="11"/>
  <c r="B36" i="11"/>
  <c r="F36" i="11"/>
  <c r="I36" i="11"/>
  <c r="B37" i="11"/>
  <c r="F37" i="11"/>
  <c r="B38" i="11"/>
  <c r="F38" i="11"/>
  <c r="B39" i="11"/>
  <c r="C39" i="11"/>
  <c r="F39" i="11"/>
  <c r="B40" i="11"/>
  <c r="F40" i="11"/>
  <c r="B41" i="11"/>
  <c r="C41" i="11"/>
  <c r="B42" i="11"/>
  <c r="C42" i="11"/>
  <c r="F42" i="11"/>
  <c r="B28" i="13"/>
  <c r="J28" i="13"/>
  <c r="L28" i="13"/>
  <c r="N28" i="13"/>
  <c r="P28" i="13"/>
  <c r="R28" i="13"/>
  <c r="T28" i="13"/>
  <c r="B29" i="13"/>
  <c r="J29" i="13"/>
  <c r="L29" i="13"/>
  <c r="N29" i="13"/>
  <c r="P29" i="13"/>
  <c r="R29" i="13"/>
  <c r="T29" i="13"/>
  <c r="B30" i="13"/>
  <c r="J30" i="13"/>
  <c r="L30" i="13"/>
  <c r="N30" i="13"/>
  <c r="P30" i="13"/>
  <c r="R30" i="13"/>
  <c r="T30" i="13"/>
  <c r="B31" i="13"/>
  <c r="J31" i="13"/>
  <c r="L31" i="13"/>
  <c r="N31" i="13"/>
  <c r="P31" i="13"/>
  <c r="R31" i="13"/>
  <c r="T31" i="13"/>
  <c r="W31" i="13"/>
  <c r="B32" i="13"/>
  <c r="J32" i="13"/>
  <c r="L32" i="13"/>
  <c r="N32" i="13"/>
  <c r="P32" i="13"/>
  <c r="R32" i="13"/>
  <c r="T32" i="13"/>
  <c r="B33" i="13"/>
  <c r="J33" i="13"/>
  <c r="L33" i="13"/>
  <c r="N33" i="13"/>
  <c r="P33" i="13"/>
  <c r="R33" i="13"/>
  <c r="T33" i="13"/>
  <c r="B34" i="13"/>
  <c r="J34" i="13"/>
  <c r="L34" i="13"/>
  <c r="N34" i="13"/>
  <c r="P34" i="13"/>
  <c r="R34" i="13"/>
  <c r="T34" i="13"/>
  <c r="B35" i="13"/>
  <c r="W35" i="13" s="1"/>
  <c r="AN32" i="9" s="1"/>
  <c r="J35" i="13"/>
  <c r="L35" i="13"/>
  <c r="N35" i="13"/>
  <c r="P35" i="13"/>
  <c r="R35" i="13"/>
  <c r="T35" i="13"/>
  <c r="B36" i="13"/>
  <c r="J36" i="13"/>
  <c r="L36" i="13"/>
  <c r="N36" i="13"/>
  <c r="P36" i="13"/>
  <c r="R36" i="13"/>
  <c r="T36" i="13"/>
  <c r="B37" i="13"/>
  <c r="J37" i="13"/>
  <c r="L37" i="13"/>
  <c r="N37" i="13"/>
  <c r="P37" i="13"/>
  <c r="R37" i="13"/>
  <c r="T37" i="13"/>
  <c r="B38" i="13"/>
  <c r="J38" i="13"/>
  <c r="L38" i="13"/>
  <c r="N38" i="13"/>
  <c r="P38" i="13"/>
  <c r="R38" i="13"/>
  <c r="T38" i="13"/>
  <c r="B39" i="13"/>
  <c r="W39" i="13" s="1"/>
  <c r="AN36" i="9" s="1"/>
  <c r="J39" i="13"/>
  <c r="L39" i="13"/>
  <c r="N39" i="13"/>
  <c r="P39" i="13"/>
  <c r="R39" i="13"/>
  <c r="T39" i="13"/>
  <c r="B40" i="13"/>
  <c r="J40" i="13"/>
  <c r="L40" i="13"/>
  <c r="N40" i="13"/>
  <c r="P40" i="13"/>
  <c r="R40" i="13"/>
  <c r="T40" i="13"/>
  <c r="B41" i="13"/>
  <c r="J41" i="13"/>
  <c r="L41" i="13"/>
  <c r="N41" i="13"/>
  <c r="P41" i="13"/>
  <c r="R41" i="13"/>
  <c r="T41" i="13"/>
  <c r="B42" i="13"/>
  <c r="J42" i="13"/>
  <c r="L42" i="13"/>
  <c r="N42" i="13"/>
  <c r="P42" i="13"/>
  <c r="R42" i="13"/>
  <c r="T42" i="13"/>
  <c r="B43" i="13"/>
  <c r="W43" i="13" s="1"/>
  <c r="AN40" i="9" s="1"/>
  <c r="J43" i="13"/>
  <c r="L43" i="13"/>
  <c r="N43" i="13"/>
  <c r="P43" i="13"/>
  <c r="R43" i="13"/>
  <c r="T43" i="13"/>
  <c r="B44" i="13"/>
  <c r="J44" i="13"/>
  <c r="L44" i="13"/>
  <c r="N44" i="13"/>
  <c r="P44" i="13"/>
  <c r="R44" i="13"/>
  <c r="T44" i="13"/>
  <c r="B45" i="13"/>
  <c r="J45" i="13"/>
  <c r="W45" i="13" s="1"/>
  <c r="AN42" i="9" s="1"/>
  <c r="L45" i="13"/>
  <c r="N45" i="13"/>
  <c r="P45" i="13"/>
  <c r="R45" i="13"/>
  <c r="T45" i="13"/>
  <c r="B46" i="13"/>
  <c r="J46" i="13"/>
  <c r="L46" i="13"/>
  <c r="N46" i="13"/>
  <c r="P46" i="13"/>
  <c r="R46" i="13"/>
  <c r="T46" i="13"/>
  <c r="B47" i="13"/>
  <c r="J47" i="13"/>
  <c r="L47" i="13"/>
  <c r="N47" i="13"/>
  <c r="P47" i="13"/>
  <c r="R47" i="13"/>
  <c r="T47" i="13"/>
  <c r="W47" i="13"/>
  <c r="AN44" i="9" s="1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B28" i="12"/>
  <c r="J28" i="12"/>
  <c r="L28" i="12"/>
  <c r="N28" i="12"/>
  <c r="P28" i="12"/>
  <c r="R28" i="12"/>
  <c r="T28" i="12"/>
  <c r="B29" i="12"/>
  <c r="J29" i="12"/>
  <c r="L29" i="12"/>
  <c r="N29" i="12"/>
  <c r="P29" i="12"/>
  <c r="R29" i="12"/>
  <c r="T29" i="12"/>
  <c r="B30" i="12"/>
  <c r="J30" i="12"/>
  <c r="L30" i="12"/>
  <c r="N30" i="12"/>
  <c r="P30" i="12"/>
  <c r="R30" i="12"/>
  <c r="T30" i="12"/>
  <c r="B31" i="12"/>
  <c r="J31" i="12"/>
  <c r="L31" i="12"/>
  <c r="N31" i="12"/>
  <c r="P31" i="12"/>
  <c r="R31" i="12"/>
  <c r="T31" i="12"/>
  <c r="B32" i="12"/>
  <c r="J32" i="12"/>
  <c r="L32" i="12"/>
  <c r="N32" i="12"/>
  <c r="P32" i="12"/>
  <c r="R32" i="12"/>
  <c r="T32" i="12"/>
  <c r="B33" i="12"/>
  <c r="J33" i="12"/>
  <c r="L33" i="12"/>
  <c r="N33" i="12"/>
  <c r="P33" i="12"/>
  <c r="R33" i="12"/>
  <c r="T33" i="12"/>
  <c r="B34" i="12"/>
  <c r="J34" i="12"/>
  <c r="L34" i="12"/>
  <c r="N34" i="12"/>
  <c r="P34" i="12"/>
  <c r="R34" i="12"/>
  <c r="T34" i="12"/>
  <c r="B35" i="12"/>
  <c r="J35" i="12"/>
  <c r="L35" i="12"/>
  <c r="N35" i="12"/>
  <c r="P35" i="12"/>
  <c r="R35" i="12"/>
  <c r="T35" i="12"/>
  <c r="B36" i="12"/>
  <c r="J36" i="12"/>
  <c r="L36" i="12"/>
  <c r="N36" i="12"/>
  <c r="P36" i="12"/>
  <c r="R36" i="12"/>
  <c r="T36" i="12"/>
  <c r="B37" i="12"/>
  <c r="J37" i="12"/>
  <c r="L37" i="12"/>
  <c r="N37" i="12"/>
  <c r="P37" i="12"/>
  <c r="R37" i="12"/>
  <c r="T37" i="12"/>
  <c r="B38" i="12"/>
  <c r="W38" i="12" s="1"/>
  <c r="AN35" i="7" s="1"/>
  <c r="AO35" i="7" s="1"/>
  <c r="J38" i="12"/>
  <c r="L38" i="12"/>
  <c r="N38" i="12"/>
  <c r="P38" i="12"/>
  <c r="R38" i="12"/>
  <c r="T38" i="12"/>
  <c r="B39" i="12"/>
  <c r="W39" i="12" s="1"/>
  <c r="AN36" i="7" s="1"/>
  <c r="J39" i="12"/>
  <c r="L39" i="12"/>
  <c r="N39" i="12"/>
  <c r="P39" i="12"/>
  <c r="R39" i="12"/>
  <c r="T39" i="12"/>
  <c r="B40" i="12"/>
  <c r="J40" i="12"/>
  <c r="L40" i="12"/>
  <c r="N40" i="12"/>
  <c r="P40" i="12"/>
  <c r="R40" i="12"/>
  <c r="T40" i="12"/>
  <c r="B41" i="12"/>
  <c r="J41" i="12"/>
  <c r="L41" i="12"/>
  <c r="N41" i="12"/>
  <c r="P41" i="12"/>
  <c r="R41" i="12"/>
  <c r="T41" i="12"/>
  <c r="B42" i="12"/>
  <c r="J42" i="12"/>
  <c r="L42" i="12"/>
  <c r="N42" i="12"/>
  <c r="P42" i="12"/>
  <c r="R42" i="12"/>
  <c r="T42" i="12"/>
  <c r="B43" i="12"/>
  <c r="W43" i="12" s="1"/>
  <c r="AN40" i="7" s="1"/>
  <c r="J43" i="12"/>
  <c r="L43" i="12"/>
  <c r="N43" i="12"/>
  <c r="P43" i="12"/>
  <c r="R43" i="12"/>
  <c r="T43" i="12"/>
  <c r="B44" i="12"/>
  <c r="J44" i="12"/>
  <c r="L44" i="12"/>
  <c r="N44" i="12"/>
  <c r="P44" i="12"/>
  <c r="R44" i="12"/>
  <c r="T44" i="12"/>
  <c r="B45" i="12"/>
  <c r="J45" i="12"/>
  <c r="L45" i="12"/>
  <c r="N45" i="12"/>
  <c r="P45" i="12"/>
  <c r="R45" i="12"/>
  <c r="T45" i="12"/>
  <c r="B46" i="12"/>
  <c r="J46" i="12"/>
  <c r="L46" i="12"/>
  <c r="N46" i="12"/>
  <c r="P46" i="12"/>
  <c r="R46" i="12"/>
  <c r="T46" i="12"/>
  <c r="B47" i="12"/>
  <c r="W47" i="12" s="1"/>
  <c r="AN44" i="7" s="1"/>
  <c r="J47" i="12"/>
  <c r="L47" i="12"/>
  <c r="N47" i="12"/>
  <c r="P47" i="12"/>
  <c r="R47" i="12"/>
  <c r="T47" i="12"/>
  <c r="B48" i="12"/>
  <c r="J48" i="12"/>
  <c r="L48" i="12"/>
  <c r="N48" i="12"/>
  <c r="P48" i="12"/>
  <c r="R48" i="12"/>
  <c r="T48" i="12"/>
  <c r="B49" i="12"/>
  <c r="J49" i="12"/>
  <c r="L49" i="12"/>
  <c r="N49" i="12"/>
  <c r="P49" i="12"/>
  <c r="R49" i="12"/>
  <c r="T49" i="12"/>
  <c r="B50" i="12"/>
  <c r="J50" i="12"/>
  <c r="L50" i="12"/>
  <c r="N50" i="12"/>
  <c r="P50" i="12"/>
  <c r="R50" i="12"/>
  <c r="T50" i="12"/>
  <c r="B51" i="12"/>
  <c r="J51" i="12"/>
  <c r="L51" i="12"/>
  <c r="N51" i="12"/>
  <c r="P51" i="12"/>
  <c r="R51" i="12"/>
  <c r="T51" i="12"/>
  <c r="W51" i="12"/>
  <c r="AN48" i="7" s="1"/>
  <c r="B52" i="12"/>
  <c r="J52" i="12"/>
  <c r="L52" i="12"/>
  <c r="N52" i="12"/>
  <c r="P52" i="12"/>
  <c r="R52" i="12"/>
  <c r="T52" i="12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B28" i="4"/>
  <c r="N28" i="4"/>
  <c r="P28" i="4"/>
  <c r="R28" i="4"/>
  <c r="T28" i="4"/>
  <c r="B29" i="4"/>
  <c r="J29" i="4"/>
  <c r="L29" i="4"/>
  <c r="N29" i="4"/>
  <c r="P29" i="4"/>
  <c r="R29" i="4"/>
  <c r="T29" i="4"/>
  <c r="B30" i="4"/>
  <c r="J30" i="4"/>
  <c r="L30" i="4"/>
  <c r="N30" i="4"/>
  <c r="P30" i="4"/>
  <c r="R30" i="4"/>
  <c r="T30" i="4"/>
  <c r="B31" i="4"/>
  <c r="J31" i="4"/>
  <c r="L31" i="4"/>
  <c r="N31" i="4"/>
  <c r="P31" i="4"/>
  <c r="R31" i="4"/>
  <c r="T31" i="4"/>
  <c r="B32" i="4"/>
  <c r="J32" i="4"/>
  <c r="L32" i="4"/>
  <c r="N32" i="4"/>
  <c r="P32" i="4"/>
  <c r="R32" i="4"/>
  <c r="T32" i="4"/>
  <c r="B33" i="4"/>
  <c r="J33" i="4"/>
  <c r="L33" i="4"/>
  <c r="N33" i="4"/>
  <c r="P33" i="4"/>
  <c r="R33" i="4"/>
  <c r="T33" i="4"/>
  <c r="B34" i="4"/>
  <c r="J34" i="4"/>
  <c r="L34" i="4"/>
  <c r="N34" i="4"/>
  <c r="P34" i="4"/>
  <c r="R34" i="4"/>
  <c r="T34" i="4"/>
  <c r="B35" i="4"/>
  <c r="J35" i="4"/>
  <c r="L35" i="4"/>
  <c r="N35" i="4"/>
  <c r="P35" i="4"/>
  <c r="R35" i="4"/>
  <c r="T35" i="4"/>
  <c r="B36" i="4"/>
  <c r="J36" i="4"/>
  <c r="L36" i="4"/>
  <c r="N36" i="4"/>
  <c r="P36" i="4"/>
  <c r="R36" i="4"/>
  <c r="T36" i="4"/>
  <c r="B37" i="4"/>
  <c r="J37" i="4"/>
  <c r="L37" i="4"/>
  <c r="N37" i="4"/>
  <c r="P37" i="4"/>
  <c r="R37" i="4"/>
  <c r="T37" i="4"/>
  <c r="B38" i="4"/>
  <c r="J38" i="4"/>
  <c r="L38" i="4"/>
  <c r="N38" i="4"/>
  <c r="P38" i="4"/>
  <c r="R38" i="4"/>
  <c r="T38" i="4"/>
  <c r="B39" i="4"/>
  <c r="J39" i="4"/>
  <c r="L39" i="4"/>
  <c r="N39" i="4"/>
  <c r="P39" i="4"/>
  <c r="R39" i="4"/>
  <c r="T39" i="4"/>
  <c r="B40" i="4"/>
  <c r="J40" i="4"/>
  <c r="L40" i="4"/>
  <c r="N40" i="4"/>
  <c r="P40" i="4"/>
  <c r="R40" i="4"/>
  <c r="T40" i="4"/>
  <c r="B41" i="4"/>
  <c r="J41" i="4"/>
  <c r="L41" i="4"/>
  <c r="N41" i="4"/>
  <c r="P41" i="4"/>
  <c r="R41" i="4"/>
  <c r="T41" i="4"/>
  <c r="B42" i="4"/>
  <c r="J42" i="4"/>
  <c r="L42" i="4"/>
  <c r="N42" i="4"/>
  <c r="P42" i="4"/>
  <c r="R42" i="4"/>
  <c r="T42" i="4"/>
  <c r="B43" i="4"/>
  <c r="J43" i="4"/>
  <c r="L43" i="4"/>
  <c r="N43" i="4"/>
  <c r="P43" i="4"/>
  <c r="R43" i="4"/>
  <c r="T43" i="4"/>
  <c r="B44" i="4"/>
  <c r="J44" i="4"/>
  <c r="L44" i="4"/>
  <c r="N44" i="4"/>
  <c r="P44" i="4"/>
  <c r="R44" i="4"/>
  <c r="T44" i="4"/>
  <c r="B45" i="4"/>
  <c r="J45" i="4"/>
  <c r="L45" i="4"/>
  <c r="N45" i="4"/>
  <c r="P45" i="4"/>
  <c r="R45" i="4"/>
  <c r="T45" i="4"/>
  <c r="B46" i="4"/>
  <c r="J46" i="4"/>
  <c r="L46" i="4"/>
  <c r="N46" i="4"/>
  <c r="P46" i="4"/>
  <c r="R46" i="4"/>
  <c r="T46" i="4"/>
  <c r="B47" i="4"/>
  <c r="J47" i="4"/>
  <c r="L47" i="4"/>
  <c r="N47" i="4"/>
  <c r="P47" i="4"/>
  <c r="R47" i="4"/>
  <c r="T47" i="4"/>
  <c r="B48" i="4"/>
  <c r="J48" i="4"/>
  <c r="L48" i="4"/>
  <c r="N48" i="4"/>
  <c r="P48" i="4"/>
  <c r="R48" i="4"/>
  <c r="T48" i="4"/>
  <c r="W44" i="12" l="1"/>
  <c r="AN41" i="7" s="1"/>
  <c r="W40" i="12"/>
  <c r="AN37" i="7" s="1"/>
  <c r="W35" i="12"/>
  <c r="AN32" i="7" s="1"/>
  <c r="W47" i="4"/>
  <c r="W48" i="4"/>
  <c r="AN45" i="5" s="1"/>
  <c r="AO45" i="5" s="1"/>
  <c r="AP45" i="5" s="1"/>
  <c r="AQ45" i="5" s="1"/>
  <c r="AT45" i="9" s="1"/>
  <c r="AN44" i="5"/>
  <c r="AO44" i="5" s="1"/>
  <c r="AP44" i="5" s="1"/>
  <c r="AQ44" i="5" s="1"/>
  <c r="AT44" i="7" s="1"/>
  <c r="W41" i="4"/>
  <c r="AN38" i="5" s="1"/>
  <c r="AO38" i="5" s="1"/>
  <c r="AP38" i="5" s="1"/>
  <c r="AQ38" i="5" s="1"/>
  <c r="W46" i="4"/>
  <c r="AN43" i="5" s="1"/>
  <c r="AO43" i="5" s="1"/>
  <c r="AS43" i="9" s="1"/>
  <c r="W42" i="4"/>
  <c r="AN39" i="5" s="1"/>
  <c r="AO39" i="5" s="1"/>
  <c r="AP39" i="5" s="1"/>
  <c r="AQ39" i="5" s="1"/>
  <c r="W37" i="4"/>
  <c r="AN34" i="5" s="1"/>
  <c r="AO34" i="5" s="1"/>
  <c r="W33" i="4"/>
  <c r="AN30" i="5" s="1"/>
  <c r="W39" i="4"/>
  <c r="AN36" i="5" s="1"/>
  <c r="AO36" i="5" s="1"/>
  <c r="AP36" i="5" s="1"/>
  <c r="AQ36" i="5" s="1"/>
  <c r="AT36" i="7" s="1"/>
  <c r="AV35" i="7"/>
  <c r="AV35" i="9"/>
  <c r="AP35" i="7"/>
  <c r="AQ35" i="7" s="1"/>
  <c r="AR58" i="9"/>
  <c r="AR58" i="7"/>
  <c r="AR66" i="9"/>
  <c r="AR66" i="7"/>
  <c r="C30" i="11"/>
  <c r="AR34" i="9"/>
  <c r="AR34" i="7"/>
  <c r="AR38" i="9"/>
  <c r="AR38" i="7"/>
  <c r="AR62" i="9"/>
  <c r="AR62" i="7"/>
  <c r="AS39" i="9"/>
  <c r="AR41" i="9"/>
  <c r="AR41" i="7"/>
  <c r="AR56" i="9"/>
  <c r="AR56" i="7"/>
  <c r="AR42" i="9"/>
  <c r="AR42" i="7"/>
  <c r="AR46" i="9"/>
  <c r="AR46" i="7"/>
  <c r="AR50" i="9"/>
  <c r="AR50" i="7"/>
  <c r="AR54" i="9"/>
  <c r="AR54" i="7"/>
  <c r="AP43" i="5"/>
  <c r="AQ43" i="5" s="1"/>
  <c r="AR40" i="9"/>
  <c r="AR40" i="7"/>
  <c r="AR57" i="9"/>
  <c r="AR57" i="7"/>
  <c r="AX42" i="9"/>
  <c r="AO42" i="9"/>
  <c r="AY42" i="9" s="1"/>
  <c r="I38" i="11"/>
  <c r="AX39" i="9"/>
  <c r="I35" i="11"/>
  <c r="AX41" i="9"/>
  <c r="I37" i="11"/>
  <c r="AX38" i="9"/>
  <c r="I34" i="11"/>
  <c r="AX33" i="9"/>
  <c r="I29" i="11"/>
  <c r="AX34" i="9"/>
  <c r="I30" i="11"/>
  <c r="AO29" i="9"/>
  <c r="I25" i="11"/>
  <c r="AX30" i="9"/>
  <c r="I26" i="11"/>
  <c r="AX46" i="9"/>
  <c r="I42" i="11"/>
  <c r="AX45" i="9"/>
  <c r="I41" i="11"/>
  <c r="AX32" i="9"/>
  <c r="AO32" i="9"/>
  <c r="AY32" i="9" s="1"/>
  <c r="AX44" i="9"/>
  <c r="AO44" i="9"/>
  <c r="AY44" i="9" s="1"/>
  <c r="AX52" i="9"/>
  <c r="AX35" i="9"/>
  <c r="AX49" i="9"/>
  <c r="I40" i="11"/>
  <c r="I31" i="11"/>
  <c r="AO27" i="9"/>
  <c r="AX51" i="9"/>
  <c r="AO28" i="9"/>
  <c r="AX36" i="9"/>
  <c r="AO36" i="9"/>
  <c r="AY36" i="9" s="1"/>
  <c r="AX40" i="9"/>
  <c r="AO40" i="9"/>
  <c r="AY40" i="9" s="1"/>
  <c r="AX48" i="9"/>
  <c r="AX37" i="9"/>
  <c r="AX47" i="9"/>
  <c r="AO25" i="9"/>
  <c r="AP25" i="9"/>
  <c r="AQ25" i="9" s="1"/>
  <c r="AX31" i="9"/>
  <c r="AX43" i="9"/>
  <c r="I39" i="11"/>
  <c r="I28" i="11"/>
  <c r="I27" i="11"/>
  <c r="I23" i="11"/>
  <c r="AO26" i="9"/>
  <c r="AX50" i="9"/>
  <c r="AX53" i="9"/>
  <c r="W31" i="12"/>
  <c r="AN28" i="7" s="1"/>
  <c r="AU33" i="7"/>
  <c r="AU32" i="7"/>
  <c r="AO32" i="7"/>
  <c r="AO28" i="7"/>
  <c r="AU60" i="7"/>
  <c r="AO37" i="7"/>
  <c r="AU37" i="7"/>
  <c r="AU48" i="7"/>
  <c r="AO48" i="7"/>
  <c r="AU36" i="7"/>
  <c r="AO36" i="7"/>
  <c r="AU56" i="7"/>
  <c r="AU45" i="7"/>
  <c r="AO41" i="7"/>
  <c r="AU41" i="7"/>
  <c r="AU40" i="7"/>
  <c r="AO40" i="7"/>
  <c r="AP26" i="7"/>
  <c r="AQ26" i="7" s="1"/>
  <c r="AU44" i="7"/>
  <c r="AO44" i="7"/>
  <c r="AU64" i="7"/>
  <c r="AU52" i="7"/>
  <c r="C37" i="11"/>
  <c r="C38" i="11"/>
  <c r="C40" i="11"/>
  <c r="C36" i="11"/>
  <c r="C27" i="11"/>
  <c r="W29" i="4"/>
  <c r="AN26" i="5" s="1"/>
  <c r="W31" i="4"/>
  <c r="AN28" i="5" s="1"/>
  <c r="W29" i="13"/>
  <c r="W38" i="4"/>
  <c r="AN35" i="5" s="1"/>
  <c r="AO35" i="5" s="1"/>
  <c r="AP35" i="5" s="1"/>
  <c r="AQ35" i="5" s="1"/>
  <c r="W41" i="13"/>
  <c r="AN38" i="9" s="1"/>
  <c r="AO38" i="9" s="1"/>
  <c r="AY38" i="9" s="1"/>
  <c r="W43" i="4"/>
  <c r="AN40" i="5" s="1"/>
  <c r="AO40" i="5" s="1"/>
  <c r="W34" i="4"/>
  <c r="AN31" i="5" s="1"/>
  <c r="AO31" i="5" s="1"/>
  <c r="AS31" i="9" s="1"/>
  <c r="W52" i="12"/>
  <c r="AN49" i="7" s="1"/>
  <c r="AO49" i="7" s="1"/>
  <c r="W37" i="13"/>
  <c r="AN34" i="9" s="1"/>
  <c r="AO34" i="9" s="1"/>
  <c r="AY34" i="9" s="1"/>
  <c r="W30" i="4"/>
  <c r="AN27" i="5" s="1"/>
  <c r="W48" i="12"/>
  <c r="AN45" i="7" s="1"/>
  <c r="AO45" i="7" s="1"/>
  <c r="W33" i="13"/>
  <c r="AN30" i="9" s="1"/>
  <c r="AO30" i="9" s="1"/>
  <c r="AY30" i="9" s="1"/>
  <c r="W35" i="4"/>
  <c r="AN32" i="5" s="1"/>
  <c r="AO32" i="5" s="1"/>
  <c r="AP32" i="5" s="1"/>
  <c r="AQ32" i="5" s="1"/>
  <c r="AT32" i="7" s="1"/>
  <c r="W46" i="13"/>
  <c r="AN43" i="9" s="1"/>
  <c r="AO43" i="9" s="1"/>
  <c r="AY43" i="9" s="1"/>
  <c r="W42" i="13"/>
  <c r="AN39" i="9" s="1"/>
  <c r="AO39" i="9" s="1"/>
  <c r="AY39" i="9" s="1"/>
  <c r="W38" i="13"/>
  <c r="AN35" i="9" s="1"/>
  <c r="AO35" i="9" s="1"/>
  <c r="AY35" i="9" s="1"/>
  <c r="W34" i="13"/>
  <c r="AN31" i="9" s="1"/>
  <c r="AO31" i="9" s="1"/>
  <c r="AY31" i="9" s="1"/>
  <c r="W30" i="13"/>
  <c r="W44" i="13"/>
  <c r="AN41" i="9" s="1"/>
  <c r="AO41" i="9" s="1"/>
  <c r="AY41" i="9" s="1"/>
  <c r="W40" i="13"/>
  <c r="AN37" i="9" s="1"/>
  <c r="AO37" i="9" s="1"/>
  <c r="AY37" i="9" s="1"/>
  <c r="W36" i="13"/>
  <c r="AN33" i="9" s="1"/>
  <c r="AO33" i="9" s="1"/>
  <c r="AY33" i="9" s="1"/>
  <c r="W32" i="13"/>
  <c r="W28" i="13"/>
  <c r="A30" i="9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W42" i="12"/>
  <c r="AN39" i="7" s="1"/>
  <c r="AO39" i="7" s="1"/>
  <c r="W34" i="12"/>
  <c r="AN31" i="7" s="1"/>
  <c r="AO31" i="7" s="1"/>
  <c r="W30" i="12"/>
  <c r="AN27" i="7" s="1"/>
  <c r="AO27" i="7" s="1"/>
  <c r="W49" i="12"/>
  <c r="AN46" i="7" s="1"/>
  <c r="AO46" i="7" s="1"/>
  <c r="W45" i="12"/>
  <c r="AN42" i="7" s="1"/>
  <c r="AO42" i="7" s="1"/>
  <c r="W41" i="12"/>
  <c r="AN38" i="7" s="1"/>
  <c r="AO38" i="7" s="1"/>
  <c r="W37" i="12"/>
  <c r="AN34" i="7" s="1"/>
  <c r="AO34" i="7" s="1"/>
  <c r="W33" i="12"/>
  <c r="AN30" i="7" s="1"/>
  <c r="AO30" i="7" s="1"/>
  <c r="W29" i="12"/>
  <c r="AN26" i="7" s="1"/>
  <c r="AO26" i="7" s="1"/>
  <c r="W50" i="12"/>
  <c r="AN47" i="7" s="1"/>
  <c r="AO47" i="7" s="1"/>
  <c r="W46" i="12"/>
  <c r="AN43" i="7" s="1"/>
  <c r="AO43" i="7" s="1"/>
  <c r="W36" i="12"/>
  <c r="AN33" i="7" s="1"/>
  <c r="AO33" i="7" s="1"/>
  <c r="W32" i="12"/>
  <c r="AN29" i="7" s="1"/>
  <c r="AO29" i="7" s="1"/>
  <c r="W28" i="12"/>
  <c r="AN25" i="7" s="1"/>
  <c r="AO25" i="7" s="1"/>
  <c r="W45" i="4"/>
  <c r="AN42" i="5" s="1"/>
  <c r="AO42" i="5" s="1"/>
  <c r="W44" i="4"/>
  <c r="AN41" i="5" s="1"/>
  <c r="AO41" i="5" s="1"/>
  <c r="AP41" i="5" s="1"/>
  <c r="AQ41" i="5" s="1"/>
  <c r="W40" i="4"/>
  <c r="AN37" i="5" s="1"/>
  <c r="AO37" i="5" s="1"/>
  <c r="AP37" i="5" s="1"/>
  <c r="AQ37" i="5" s="1"/>
  <c r="AT37" i="7" s="1"/>
  <c r="W36" i="4"/>
  <c r="AN33" i="5" s="1"/>
  <c r="AO33" i="5" s="1"/>
  <c r="AP33" i="5" s="1"/>
  <c r="AQ33" i="5" s="1"/>
  <c r="AT33" i="9" s="1"/>
  <c r="W32" i="4"/>
  <c r="AN29" i="5" s="1"/>
  <c r="W28" i="4"/>
  <c r="AN25" i="5" s="1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H1" i="17"/>
  <c r="F1" i="17"/>
  <c r="I4" i="17" s="1"/>
  <c r="E1" i="17"/>
  <c r="D1" i="17"/>
  <c r="I5" i="17" s="1"/>
  <c r="C1" i="17"/>
  <c r="G1" i="17"/>
  <c r="I6" i="17" s="1"/>
  <c r="S23" i="11"/>
  <c r="B9" i="13"/>
  <c r="J7" i="9"/>
  <c r="B9" i="12"/>
  <c r="J7" i="7"/>
  <c r="B9" i="4"/>
  <c r="AV47" i="7" l="1"/>
  <c r="AV47" i="9"/>
  <c r="AP47" i="7"/>
  <c r="AQ47" i="7" s="1"/>
  <c r="AV46" i="7"/>
  <c r="AV46" i="9"/>
  <c r="AP46" i="7"/>
  <c r="AQ46" i="7" s="1"/>
  <c r="AV49" i="7"/>
  <c r="AV49" i="9"/>
  <c r="AP49" i="7"/>
  <c r="AQ49" i="7" s="1"/>
  <c r="AV45" i="7"/>
  <c r="AV45" i="9"/>
  <c r="AV48" i="7"/>
  <c r="AV48" i="9"/>
  <c r="AP48" i="7"/>
  <c r="AQ48" i="7" s="1"/>
  <c r="I3" i="17"/>
  <c r="I1" i="17" s="1"/>
  <c r="I2" i="17" s="1"/>
  <c r="AS43" i="7"/>
  <c r="AS44" i="9"/>
  <c r="AT44" i="9"/>
  <c r="AS44" i="7"/>
  <c r="AS36" i="9"/>
  <c r="AT36" i="9"/>
  <c r="AS39" i="7"/>
  <c r="AT45" i="7"/>
  <c r="AS45" i="9"/>
  <c r="AT37" i="9"/>
  <c r="AS37" i="9"/>
  <c r="AP31" i="5"/>
  <c r="AQ31" i="5" s="1"/>
  <c r="AT31" i="7" s="1"/>
  <c r="AS45" i="7"/>
  <c r="AT32" i="9"/>
  <c r="AS36" i="7"/>
  <c r="AS32" i="7"/>
  <c r="AS31" i="7"/>
  <c r="AV33" i="7"/>
  <c r="AV33" i="9"/>
  <c r="AV38" i="7"/>
  <c r="AV38" i="9"/>
  <c r="AP38" i="7"/>
  <c r="AQ38" i="7" s="1"/>
  <c r="AV31" i="7"/>
  <c r="AV31" i="9"/>
  <c r="AP31" i="7"/>
  <c r="AQ31" i="7" s="1"/>
  <c r="AV40" i="7"/>
  <c r="AV40" i="9"/>
  <c r="AV41" i="7"/>
  <c r="AV41" i="9"/>
  <c r="AV36" i="7"/>
  <c r="AV36" i="9"/>
  <c r="AP36" i="7"/>
  <c r="AQ36" i="7" s="1"/>
  <c r="AV32" i="7"/>
  <c r="AV32" i="9"/>
  <c r="AS33" i="9"/>
  <c r="AS35" i="9"/>
  <c r="AT33" i="7"/>
  <c r="AV43" i="7"/>
  <c r="AV43" i="9"/>
  <c r="AP43" i="7"/>
  <c r="AQ43" i="7" s="1"/>
  <c r="AV34" i="7"/>
  <c r="AV34" i="9"/>
  <c r="AP34" i="7"/>
  <c r="AQ34" i="7" s="1"/>
  <c r="AV42" i="7"/>
  <c r="AV42" i="9"/>
  <c r="AP42" i="7"/>
  <c r="AQ42" i="7" s="1"/>
  <c r="AV39" i="7"/>
  <c r="AV39" i="9"/>
  <c r="AP39" i="7"/>
  <c r="AQ39" i="7" s="1"/>
  <c r="AV44" i="7"/>
  <c r="AV44" i="9"/>
  <c r="AV37" i="7"/>
  <c r="AV37" i="9"/>
  <c r="AS33" i="7"/>
  <c r="AS35" i="7"/>
  <c r="AS32" i="9"/>
  <c r="AS37" i="7"/>
  <c r="AW35" i="7"/>
  <c r="AW35" i="9"/>
  <c r="AS38" i="7"/>
  <c r="AS38" i="9"/>
  <c r="AP34" i="5"/>
  <c r="AQ34" i="5" s="1"/>
  <c r="AS34" i="9"/>
  <c r="AS34" i="7"/>
  <c r="AT41" i="9"/>
  <c r="AT41" i="7"/>
  <c r="AS40" i="9"/>
  <c r="AS40" i="7"/>
  <c r="AP40" i="5"/>
  <c r="AQ40" i="5" s="1"/>
  <c r="AT43" i="9"/>
  <c r="AT43" i="7"/>
  <c r="AT38" i="9"/>
  <c r="AT38" i="7"/>
  <c r="AP42" i="5"/>
  <c r="AQ42" i="5" s="1"/>
  <c r="AS42" i="9"/>
  <c r="AS42" i="7"/>
  <c r="AT35" i="7"/>
  <c r="AT35" i="9"/>
  <c r="AS41" i="9"/>
  <c r="AS41" i="7"/>
  <c r="AT39" i="9"/>
  <c r="AT39" i="7"/>
  <c r="AV30" i="7"/>
  <c r="AV30" i="9"/>
  <c r="AP30" i="7"/>
  <c r="AQ30" i="7" s="1"/>
  <c r="AP36" i="9"/>
  <c r="AQ36" i="9" s="1"/>
  <c r="AZ36" i="9" s="1"/>
  <c r="AP40" i="9"/>
  <c r="AQ40" i="9" s="1"/>
  <c r="AZ40" i="9" s="1"/>
  <c r="AP44" i="9"/>
  <c r="AQ44" i="9" s="1"/>
  <c r="AZ44" i="9" s="1"/>
  <c r="AP26" i="9"/>
  <c r="AQ26" i="9" s="1"/>
  <c r="AP31" i="9"/>
  <c r="AQ31" i="9" s="1"/>
  <c r="AZ31" i="9" s="1"/>
  <c r="AP27" i="9"/>
  <c r="AQ27" i="9" s="1"/>
  <c r="AP35" i="9"/>
  <c r="AQ35" i="9" s="1"/>
  <c r="AZ35" i="9" s="1"/>
  <c r="AP43" i="9"/>
  <c r="AQ43" i="9" s="1"/>
  <c r="AZ43" i="9" s="1"/>
  <c r="AP37" i="9"/>
  <c r="AQ37" i="9" s="1"/>
  <c r="AZ37" i="9" s="1"/>
  <c r="AP28" i="9"/>
  <c r="AQ28" i="9" s="1"/>
  <c r="AP32" i="9"/>
  <c r="AQ32" i="9" s="1"/>
  <c r="AZ32" i="9" s="1"/>
  <c r="AP30" i="9"/>
  <c r="AQ30" i="9" s="1"/>
  <c r="AZ30" i="9" s="1"/>
  <c r="AP29" i="9"/>
  <c r="AQ29" i="9" s="1"/>
  <c r="AP34" i="9"/>
  <c r="AQ34" i="9" s="1"/>
  <c r="AZ34" i="9" s="1"/>
  <c r="AP33" i="9"/>
  <c r="AQ33" i="9" s="1"/>
  <c r="AZ33" i="9" s="1"/>
  <c r="AP38" i="9"/>
  <c r="AQ38" i="9" s="1"/>
  <c r="AZ38" i="9" s="1"/>
  <c r="AP41" i="9"/>
  <c r="AQ41" i="9" s="1"/>
  <c r="AZ41" i="9" s="1"/>
  <c r="AP39" i="9"/>
  <c r="AQ39" i="9" s="1"/>
  <c r="AZ39" i="9" s="1"/>
  <c r="AP42" i="9"/>
  <c r="AQ42" i="9" s="1"/>
  <c r="AZ42" i="9" s="1"/>
  <c r="AP27" i="7"/>
  <c r="AQ27" i="7" s="1"/>
  <c r="AP25" i="7"/>
  <c r="AQ25" i="7" s="1"/>
  <c r="AP37" i="7"/>
  <c r="AQ37" i="7" s="1"/>
  <c r="AP32" i="7"/>
  <c r="AQ32" i="7" s="1"/>
  <c r="AP33" i="7"/>
  <c r="AQ33" i="7" s="1"/>
  <c r="AP44" i="7"/>
  <c r="AQ44" i="7" s="1"/>
  <c r="AP40" i="7"/>
  <c r="AQ40" i="7" s="1"/>
  <c r="AP41" i="7"/>
  <c r="AQ41" i="7" s="1"/>
  <c r="AP45" i="7"/>
  <c r="AQ45" i="7" s="1"/>
  <c r="AP29" i="7"/>
  <c r="AQ29" i="7" s="1"/>
  <c r="AP28" i="7"/>
  <c r="AQ28" i="7" s="1"/>
  <c r="M15" i="5"/>
  <c r="N15" i="5" s="1"/>
  <c r="O15" i="5" s="1"/>
  <c r="P15" i="5" s="1"/>
  <c r="R15" i="5" s="1"/>
  <c r="L15" i="5"/>
  <c r="K15" i="5"/>
  <c r="J15" i="5"/>
  <c r="AW45" i="7" l="1"/>
  <c r="AW45" i="9"/>
  <c r="AW49" i="7"/>
  <c r="AW49" i="9"/>
  <c r="AW47" i="7"/>
  <c r="AW47" i="9"/>
  <c r="AW48" i="7"/>
  <c r="AW48" i="9"/>
  <c r="AW46" i="7"/>
  <c r="AW46" i="9"/>
  <c r="AT31" i="9"/>
  <c r="AW40" i="7"/>
  <c r="AW40" i="9"/>
  <c r="AW33" i="7"/>
  <c r="AW33" i="9"/>
  <c r="AW37" i="7"/>
  <c r="AW37" i="9"/>
  <c r="AW39" i="7"/>
  <c r="AW39" i="9"/>
  <c r="AW34" i="7"/>
  <c r="AW34" i="9"/>
  <c r="AW31" i="7"/>
  <c r="AW31" i="9"/>
  <c r="AW41" i="7"/>
  <c r="AW41" i="9"/>
  <c r="AW44" i="7"/>
  <c r="AW44" i="9"/>
  <c r="AW32" i="7"/>
  <c r="AW32" i="9"/>
  <c r="AW42" i="7"/>
  <c r="AW42" i="9"/>
  <c r="AW43" i="7"/>
  <c r="AW43" i="9"/>
  <c r="AW36" i="7"/>
  <c r="AW36" i="9"/>
  <c r="AW38" i="7"/>
  <c r="AW38" i="9"/>
  <c r="AT42" i="9"/>
  <c r="AT42" i="7"/>
  <c r="AT34" i="9"/>
  <c r="AT34" i="7"/>
  <c r="AT40" i="9"/>
  <c r="AT40" i="7"/>
  <c r="AW30" i="7"/>
  <c r="AW30" i="9"/>
  <c r="J23" i="12"/>
  <c r="J22" i="12"/>
  <c r="J21" i="12"/>
  <c r="J20" i="12"/>
  <c r="I15" i="7"/>
  <c r="J15" i="7" s="1"/>
  <c r="K15" i="7" s="1"/>
  <c r="L15" i="7" s="1"/>
  <c r="M15" i="7" s="1"/>
  <c r="N15" i="7" s="1"/>
  <c r="O15" i="7" s="1"/>
  <c r="P15" i="7" s="1"/>
  <c r="A26" i="11" l="1"/>
  <c r="I21" i="16"/>
  <c r="I22" i="16"/>
  <c r="I23" i="16"/>
  <c r="I24" i="16"/>
  <c r="I25" i="16"/>
  <c r="I20" i="16"/>
  <c r="D14" i="16"/>
  <c r="D13" i="16"/>
  <c r="B13" i="16"/>
  <c r="B14" i="16"/>
  <c r="B15" i="16"/>
  <c r="B16" i="16"/>
  <c r="B17" i="16"/>
  <c r="B12" i="16"/>
  <c r="A24" i="16"/>
  <c r="A25" i="16"/>
  <c r="A21" i="16"/>
  <c r="A22" i="16"/>
  <c r="A23" i="16"/>
  <c r="A20" i="16"/>
  <c r="A27" i="11" l="1"/>
  <c r="AK18" i="7"/>
  <c r="AL18" i="7" s="1"/>
  <c r="AK19" i="7"/>
  <c r="AL19" i="7" s="1"/>
  <c r="AK20" i="7"/>
  <c r="AL20" i="7" s="1"/>
  <c r="B14" i="11"/>
  <c r="B15" i="11"/>
  <c r="B16" i="11"/>
  <c r="B17" i="11"/>
  <c r="B18" i="11"/>
  <c r="B19" i="11"/>
  <c r="B20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21" i="13"/>
  <c r="B22" i="13"/>
  <c r="B23" i="13"/>
  <c r="B24" i="13"/>
  <c r="B25" i="13"/>
  <c r="B26" i="13"/>
  <c r="B2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F18" i="9"/>
  <c r="F19" i="9"/>
  <c r="F20" i="9"/>
  <c r="F21" i="9"/>
  <c r="F22" i="9"/>
  <c r="F23" i="9"/>
  <c r="F2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B21" i="4"/>
  <c r="B22" i="4"/>
  <c r="B23" i="4"/>
  <c r="B24" i="4"/>
  <c r="B25" i="4"/>
  <c r="B26" i="4"/>
  <c r="B27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21" i="12"/>
  <c r="B22" i="12"/>
  <c r="B23" i="12"/>
  <c r="B24" i="12"/>
  <c r="B25" i="12"/>
  <c r="B26" i="12"/>
  <c r="B27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F18" i="7"/>
  <c r="F19" i="7"/>
  <c r="F20" i="7"/>
  <c r="F21" i="7"/>
  <c r="F22" i="7"/>
  <c r="F23" i="7"/>
  <c r="F24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D40" i="11" l="1"/>
  <c r="D36" i="11"/>
  <c r="D32" i="11"/>
  <c r="D28" i="11"/>
  <c r="D39" i="11"/>
  <c r="D35" i="11"/>
  <c r="D31" i="11"/>
  <c r="D27" i="11"/>
  <c r="D38" i="11"/>
  <c r="D34" i="11"/>
  <c r="D30" i="11"/>
  <c r="D41" i="11"/>
  <c r="D37" i="11"/>
  <c r="D33" i="11"/>
  <c r="D29" i="11"/>
  <c r="L27" i="11"/>
  <c r="A28" i="11"/>
  <c r="B45" i="5"/>
  <c r="B41" i="5"/>
  <c r="B37" i="5"/>
  <c r="B33" i="5"/>
  <c r="B44" i="5"/>
  <c r="B40" i="5"/>
  <c r="B36" i="5"/>
  <c r="B32" i="5"/>
  <c r="B43" i="5"/>
  <c r="B39" i="5"/>
  <c r="B35" i="5"/>
  <c r="B31" i="5"/>
  <c r="B42" i="5"/>
  <c r="B38" i="5"/>
  <c r="B34" i="5"/>
  <c r="F62" i="11"/>
  <c r="F58" i="11"/>
  <c r="F53" i="11"/>
  <c r="F45" i="11"/>
  <c r="F57" i="11"/>
  <c r="F49" i="11"/>
  <c r="F60" i="11"/>
  <c r="F44" i="11"/>
  <c r="J51" i="4"/>
  <c r="L51" i="4"/>
  <c r="N51" i="4"/>
  <c r="P51" i="4"/>
  <c r="E30" i="11" l="1"/>
  <c r="E31" i="11"/>
  <c r="E39" i="11"/>
  <c r="E32" i="11"/>
  <c r="E40" i="11"/>
  <c r="E33" i="11"/>
  <c r="E41" i="11"/>
  <c r="E34" i="11"/>
  <c r="E38" i="11"/>
  <c r="E27" i="11"/>
  <c r="E35" i="11"/>
  <c r="E28" i="11"/>
  <c r="E36" i="11"/>
  <c r="E29" i="11"/>
  <c r="E37" i="11"/>
  <c r="L28" i="11"/>
  <c r="A29" i="11"/>
  <c r="D34" i="5"/>
  <c r="C34" i="5"/>
  <c r="C42" i="5"/>
  <c r="D42" i="5"/>
  <c r="C31" i="5"/>
  <c r="D31" i="5"/>
  <c r="D39" i="5"/>
  <c r="C39" i="5"/>
  <c r="D32" i="5"/>
  <c r="C32" i="5"/>
  <c r="D40" i="5"/>
  <c r="C40" i="5"/>
  <c r="D33" i="5"/>
  <c r="C33" i="5"/>
  <c r="D41" i="5"/>
  <c r="C41" i="5"/>
  <c r="D38" i="5"/>
  <c r="C38" i="5"/>
  <c r="D35" i="5"/>
  <c r="C35" i="5"/>
  <c r="C43" i="5"/>
  <c r="D43" i="5"/>
  <c r="D36" i="5"/>
  <c r="C36" i="5"/>
  <c r="D44" i="5"/>
  <c r="C44" i="5"/>
  <c r="D37" i="5"/>
  <c r="C37" i="5"/>
  <c r="C45" i="5"/>
  <c r="D45" i="5"/>
  <c r="F47" i="11"/>
  <c r="F46" i="11"/>
  <c r="F54" i="11"/>
  <c r="F52" i="11"/>
  <c r="F55" i="11"/>
  <c r="F50" i="11"/>
  <c r="F51" i="11"/>
  <c r="F59" i="11"/>
  <c r="F48" i="11"/>
  <c r="F56" i="11"/>
  <c r="F61" i="11"/>
  <c r="AK18" i="9"/>
  <c r="AL18" i="9" s="1"/>
  <c r="AK19" i="9"/>
  <c r="AL19" i="9" s="1"/>
  <c r="AK20" i="9"/>
  <c r="AL20" i="9" s="1"/>
  <c r="AK21" i="9"/>
  <c r="AL21" i="9" s="1"/>
  <c r="AK22" i="9"/>
  <c r="AL22" i="9" s="1"/>
  <c r="AK23" i="9"/>
  <c r="AL23" i="9" s="1"/>
  <c r="AK24" i="9"/>
  <c r="AL24" i="9" s="1"/>
  <c r="J50" i="13"/>
  <c r="L50" i="13"/>
  <c r="AK18" i="5"/>
  <c r="AL18" i="5" s="1"/>
  <c r="AK19" i="5"/>
  <c r="AL19" i="5" s="1"/>
  <c r="AK20" i="5"/>
  <c r="AL20" i="5" s="1"/>
  <c r="AK21" i="5"/>
  <c r="AL21" i="5" s="1"/>
  <c r="AK22" i="5"/>
  <c r="L23" i="12"/>
  <c r="N23" i="12"/>
  <c r="P23" i="12"/>
  <c r="R23" i="12"/>
  <c r="T23" i="12"/>
  <c r="J24" i="12"/>
  <c r="L24" i="12"/>
  <c r="N24" i="12"/>
  <c r="P24" i="12"/>
  <c r="R24" i="12"/>
  <c r="T24" i="12"/>
  <c r="J23" i="13"/>
  <c r="L23" i="13"/>
  <c r="N23" i="13"/>
  <c r="P23" i="13"/>
  <c r="R23" i="13"/>
  <c r="T23" i="13"/>
  <c r="J24" i="13"/>
  <c r="L24" i="13"/>
  <c r="N24" i="13"/>
  <c r="P24" i="13"/>
  <c r="R24" i="13"/>
  <c r="T24" i="13"/>
  <c r="J25" i="13"/>
  <c r="W25" i="13" s="1"/>
  <c r="L25" i="13"/>
  <c r="N25" i="13"/>
  <c r="P25" i="13"/>
  <c r="R25" i="13"/>
  <c r="T25" i="13"/>
  <c r="L29" i="11" l="1"/>
  <c r="A30" i="11"/>
  <c r="W23" i="13"/>
  <c r="AN20" i="9" s="1"/>
  <c r="W23" i="12"/>
  <c r="AN20" i="7" s="1"/>
  <c r="W24" i="13"/>
  <c r="AN21" i="9" s="1"/>
  <c r="W24" i="12"/>
  <c r="AN21" i="7" s="1"/>
  <c r="AO21" i="7" s="1"/>
  <c r="I46" i="11"/>
  <c r="AN22" i="9"/>
  <c r="AL22" i="5"/>
  <c r="I45" i="11"/>
  <c r="N23" i="4"/>
  <c r="P23" i="4"/>
  <c r="AP21" i="7" l="1"/>
  <c r="AQ21" i="7" s="1"/>
  <c r="L30" i="11"/>
  <c r="A31" i="11"/>
  <c r="W23" i="4"/>
  <c r="AN20" i="5" s="1"/>
  <c r="I47" i="11"/>
  <c r="L31" i="11" l="1"/>
  <c r="A32" i="11"/>
  <c r="N20" i="4"/>
  <c r="P20" i="4"/>
  <c r="N21" i="4"/>
  <c r="P21" i="4"/>
  <c r="N22" i="4"/>
  <c r="P22" i="4"/>
  <c r="N24" i="4"/>
  <c r="P24" i="4"/>
  <c r="N25" i="4"/>
  <c r="P25" i="4"/>
  <c r="N26" i="4"/>
  <c r="P26" i="4"/>
  <c r="N27" i="4"/>
  <c r="P27" i="4"/>
  <c r="J49" i="4"/>
  <c r="L49" i="4"/>
  <c r="N49" i="4"/>
  <c r="P49" i="4"/>
  <c r="J50" i="4"/>
  <c r="L50" i="4"/>
  <c r="N50" i="4"/>
  <c r="P50" i="4"/>
  <c r="L32" i="11" l="1"/>
  <c r="A33" i="11"/>
  <c r="X61" i="11"/>
  <c r="AN23" i="11"/>
  <c r="AE23" i="11"/>
  <c r="X23" i="11"/>
  <c r="X21" i="11"/>
  <c r="X19" i="11"/>
  <c r="B13" i="11"/>
  <c r="A13" i="11" s="1"/>
  <c r="Q2" i="11"/>
  <c r="A33" i="10"/>
  <c r="A34" i="10" s="1"/>
  <c r="A35" i="10" s="1"/>
  <c r="A36" i="10" s="1"/>
  <c r="A37" i="10" s="1"/>
  <c r="A38" i="10" s="1"/>
  <c r="S28" i="10"/>
  <c r="AK22" i="10"/>
  <c r="AM22" i="10" s="1"/>
  <c r="AA15" i="11" s="1"/>
  <c r="AI6" i="10"/>
  <c r="AG6" i="10"/>
  <c r="AD6" i="10"/>
  <c r="AD1" i="10"/>
  <c r="X69" i="13"/>
  <c r="T69" i="13"/>
  <c r="R69" i="13"/>
  <c r="P69" i="13"/>
  <c r="N69" i="13"/>
  <c r="L69" i="13"/>
  <c r="J69" i="13"/>
  <c r="X68" i="13"/>
  <c r="T68" i="13"/>
  <c r="R68" i="13"/>
  <c r="P68" i="13"/>
  <c r="N68" i="13"/>
  <c r="L68" i="13"/>
  <c r="J68" i="13"/>
  <c r="X67" i="13"/>
  <c r="T67" i="13"/>
  <c r="R67" i="13"/>
  <c r="P67" i="13"/>
  <c r="N67" i="13"/>
  <c r="L67" i="13"/>
  <c r="J67" i="13"/>
  <c r="W67" i="13" s="1"/>
  <c r="AN64" i="9" s="1"/>
  <c r="AO64" i="9" s="1"/>
  <c r="X66" i="13"/>
  <c r="T66" i="13"/>
  <c r="R66" i="13"/>
  <c r="P66" i="13"/>
  <c r="N66" i="13"/>
  <c r="L66" i="13"/>
  <c r="J66" i="13"/>
  <c r="X65" i="13"/>
  <c r="T65" i="13"/>
  <c r="R65" i="13"/>
  <c r="P65" i="13"/>
  <c r="N65" i="13"/>
  <c r="L65" i="13"/>
  <c r="J65" i="13"/>
  <c r="X64" i="13"/>
  <c r="T64" i="13"/>
  <c r="R64" i="13"/>
  <c r="P64" i="13"/>
  <c r="N64" i="13"/>
  <c r="L64" i="13"/>
  <c r="J64" i="13"/>
  <c r="X63" i="13"/>
  <c r="T63" i="13"/>
  <c r="R63" i="13"/>
  <c r="P63" i="13"/>
  <c r="N63" i="13"/>
  <c r="L63" i="13"/>
  <c r="J63" i="13"/>
  <c r="W63" i="13" s="1"/>
  <c r="X62" i="13"/>
  <c r="T62" i="13"/>
  <c r="R62" i="13"/>
  <c r="P62" i="13"/>
  <c r="N62" i="13"/>
  <c r="L62" i="13"/>
  <c r="J62" i="13"/>
  <c r="X61" i="13"/>
  <c r="T61" i="13"/>
  <c r="R61" i="13"/>
  <c r="P61" i="13"/>
  <c r="N61" i="13"/>
  <c r="L61" i="13"/>
  <c r="J61" i="13"/>
  <c r="X60" i="13"/>
  <c r="T60" i="13"/>
  <c r="R60" i="13"/>
  <c r="P60" i="13"/>
  <c r="N60" i="13"/>
  <c r="L60" i="13"/>
  <c r="J60" i="13"/>
  <c r="X59" i="13"/>
  <c r="T59" i="13"/>
  <c r="R59" i="13"/>
  <c r="P59" i="13"/>
  <c r="N59" i="13"/>
  <c r="L59" i="13"/>
  <c r="J59" i="13"/>
  <c r="W59" i="13" s="1"/>
  <c r="X58" i="13"/>
  <c r="T58" i="13"/>
  <c r="R58" i="13"/>
  <c r="P58" i="13"/>
  <c r="N58" i="13"/>
  <c r="L58" i="13"/>
  <c r="J58" i="13"/>
  <c r="W58" i="13" s="1"/>
  <c r="X57" i="13"/>
  <c r="T57" i="13"/>
  <c r="R57" i="13"/>
  <c r="P57" i="13"/>
  <c r="N57" i="13"/>
  <c r="L57" i="13"/>
  <c r="J57" i="13"/>
  <c r="W57" i="13" s="1"/>
  <c r="X56" i="13"/>
  <c r="T56" i="13"/>
  <c r="R56" i="13"/>
  <c r="P56" i="13"/>
  <c r="N56" i="13"/>
  <c r="L56" i="13"/>
  <c r="J56" i="13"/>
  <c r="X55" i="13"/>
  <c r="T55" i="13"/>
  <c r="R55" i="13"/>
  <c r="P55" i="13"/>
  <c r="N55" i="13"/>
  <c r="L55" i="13"/>
  <c r="J55" i="13"/>
  <c r="X54" i="13"/>
  <c r="T54" i="13"/>
  <c r="R54" i="13"/>
  <c r="P54" i="13"/>
  <c r="N54" i="13"/>
  <c r="L54" i="13"/>
  <c r="J54" i="13"/>
  <c r="X53" i="13"/>
  <c r="T53" i="13"/>
  <c r="R53" i="13"/>
  <c r="P53" i="13"/>
  <c r="N53" i="13"/>
  <c r="L53" i="13"/>
  <c r="J53" i="13"/>
  <c r="X52" i="13"/>
  <c r="T52" i="13"/>
  <c r="R52" i="13"/>
  <c r="P52" i="13"/>
  <c r="N52" i="13"/>
  <c r="L52" i="13"/>
  <c r="J52" i="13"/>
  <c r="X51" i="13"/>
  <c r="T51" i="13"/>
  <c r="R51" i="13"/>
  <c r="P51" i="13"/>
  <c r="N51" i="13"/>
  <c r="L51" i="13"/>
  <c r="J51" i="13"/>
  <c r="X50" i="13"/>
  <c r="T50" i="13"/>
  <c r="R50" i="13"/>
  <c r="P50" i="13"/>
  <c r="N50" i="13"/>
  <c r="X49" i="13"/>
  <c r="T49" i="13"/>
  <c r="R49" i="13"/>
  <c r="P49" i="13"/>
  <c r="N49" i="13"/>
  <c r="L49" i="13"/>
  <c r="J49" i="13"/>
  <c r="X48" i="13"/>
  <c r="T48" i="13"/>
  <c r="R48" i="13"/>
  <c r="P48" i="13"/>
  <c r="N48" i="13"/>
  <c r="L48" i="13"/>
  <c r="J48" i="13"/>
  <c r="X47" i="13"/>
  <c r="X27" i="13"/>
  <c r="T27" i="13"/>
  <c r="R27" i="13"/>
  <c r="P27" i="13"/>
  <c r="N27" i="13"/>
  <c r="L27" i="13"/>
  <c r="J27" i="13"/>
  <c r="X26" i="13"/>
  <c r="T26" i="13"/>
  <c r="R26" i="13"/>
  <c r="P26" i="13"/>
  <c r="N26" i="13"/>
  <c r="L26" i="13"/>
  <c r="J26" i="13"/>
  <c r="X25" i="13"/>
  <c r="X24" i="13"/>
  <c r="X22" i="13"/>
  <c r="T22" i="13"/>
  <c r="R22" i="13"/>
  <c r="P22" i="13"/>
  <c r="N22" i="13"/>
  <c r="L22" i="13"/>
  <c r="J22" i="13"/>
  <c r="X21" i="13"/>
  <c r="T21" i="13"/>
  <c r="R21" i="13"/>
  <c r="P21" i="13"/>
  <c r="N21" i="13"/>
  <c r="L21" i="13"/>
  <c r="J21" i="13"/>
  <c r="X20" i="13"/>
  <c r="T20" i="13"/>
  <c r="R20" i="13"/>
  <c r="P20" i="13"/>
  <c r="N20" i="13"/>
  <c r="L20" i="13"/>
  <c r="J20" i="13"/>
  <c r="B20" i="13"/>
  <c r="H15" i="13"/>
  <c r="I14" i="13" s="1"/>
  <c r="C15" i="13"/>
  <c r="D15" i="13" s="1"/>
  <c r="P11" i="13"/>
  <c r="C11" i="13"/>
  <c r="C10" i="13"/>
  <c r="C9" i="13"/>
  <c r="C8" i="13"/>
  <c r="C7" i="13"/>
  <c r="V5" i="13"/>
  <c r="W4" i="13"/>
  <c r="A67" i="9"/>
  <c r="I62" i="11"/>
  <c r="I60" i="11"/>
  <c r="I59" i="11"/>
  <c r="I57" i="11"/>
  <c r="I56" i="11"/>
  <c r="I55" i="11"/>
  <c r="I54" i="11"/>
  <c r="I53" i="11"/>
  <c r="I52" i="11"/>
  <c r="I51" i="11"/>
  <c r="I50" i="11"/>
  <c r="I49" i="11"/>
  <c r="I48" i="11"/>
  <c r="AK17" i="9"/>
  <c r="AL17" i="9" s="1"/>
  <c r="F17" i="9"/>
  <c r="A17" i="9" s="1"/>
  <c r="X10" i="9"/>
  <c r="V7" i="9"/>
  <c r="Q7" i="9"/>
  <c r="K7" i="9"/>
  <c r="AD5" i="9"/>
  <c r="M5" i="9"/>
  <c r="AB2" i="9"/>
  <c r="A33" i="8"/>
  <c r="A34" i="8" s="1"/>
  <c r="A35" i="8" s="1"/>
  <c r="A36" i="8" s="1"/>
  <c r="A37" i="8" s="1"/>
  <c r="A38" i="8" s="1"/>
  <c r="S28" i="8"/>
  <c r="AK22" i="8"/>
  <c r="AM22" i="8" s="1"/>
  <c r="AA14" i="11" s="1"/>
  <c r="AI6" i="8"/>
  <c r="AG6" i="8"/>
  <c r="AD6" i="8"/>
  <c r="AD1" i="8"/>
  <c r="X69" i="12"/>
  <c r="T69" i="12"/>
  <c r="R69" i="12"/>
  <c r="P69" i="12"/>
  <c r="N69" i="12"/>
  <c r="L69" i="12"/>
  <c r="J69" i="12"/>
  <c r="X68" i="12"/>
  <c r="T68" i="12"/>
  <c r="R68" i="12"/>
  <c r="P68" i="12"/>
  <c r="N68" i="12"/>
  <c r="W68" i="12" s="1"/>
  <c r="AN65" i="7" s="1"/>
  <c r="AO65" i="7" s="1"/>
  <c r="L68" i="12"/>
  <c r="J68" i="12"/>
  <c r="X67" i="12"/>
  <c r="T67" i="12"/>
  <c r="R67" i="12"/>
  <c r="P67" i="12"/>
  <c r="N67" i="12"/>
  <c r="L67" i="12"/>
  <c r="J67" i="12"/>
  <c r="X66" i="12"/>
  <c r="T66" i="12"/>
  <c r="R66" i="12"/>
  <c r="P66" i="12"/>
  <c r="N66" i="12"/>
  <c r="L66" i="12"/>
  <c r="J66" i="12"/>
  <c r="X65" i="12"/>
  <c r="T65" i="12"/>
  <c r="R65" i="12"/>
  <c r="P65" i="12"/>
  <c r="N65" i="12"/>
  <c r="L65" i="12"/>
  <c r="J65" i="12"/>
  <c r="X64" i="12"/>
  <c r="T64" i="12"/>
  <c r="R64" i="12"/>
  <c r="P64" i="12"/>
  <c r="N64" i="12"/>
  <c r="W64" i="12" s="1"/>
  <c r="AN61" i="7" s="1"/>
  <c r="AO61" i="7" s="1"/>
  <c r="L64" i="12"/>
  <c r="J64" i="12"/>
  <c r="X63" i="12"/>
  <c r="T63" i="12"/>
  <c r="R63" i="12"/>
  <c r="P63" i="12"/>
  <c r="N63" i="12"/>
  <c r="L63" i="12"/>
  <c r="J63" i="12"/>
  <c r="X62" i="12"/>
  <c r="T62" i="12"/>
  <c r="R62" i="12"/>
  <c r="P62" i="12"/>
  <c r="N62" i="12"/>
  <c r="L62" i="12"/>
  <c r="J62" i="12"/>
  <c r="X61" i="12"/>
  <c r="T61" i="12"/>
  <c r="R61" i="12"/>
  <c r="P61" i="12"/>
  <c r="N61" i="12"/>
  <c r="L61" i="12"/>
  <c r="J61" i="12"/>
  <c r="X60" i="12"/>
  <c r="T60" i="12"/>
  <c r="R60" i="12"/>
  <c r="P60" i="12"/>
  <c r="N60" i="12"/>
  <c r="W60" i="12" s="1"/>
  <c r="AN57" i="7" s="1"/>
  <c r="AO57" i="7" s="1"/>
  <c r="L60" i="12"/>
  <c r="J60" i="12"/>
  <c r="X59" i="12"/>
  <c r="T59" i="12"/>
  <c r="R59" i="12"/>
  <c r="P59" i="12"/>
  <c r="N59" i="12"/>
  <c r="L59" i="12"/>
  <c r="J59" i="12"/>
  <c r="X58" i="12"/>
  <c r="T58" i="12"/>
  <c r="R58" i="12"/>
  <c r="P58" i="12"/>
  <c r="N58" i="12"/>
  <c r="L58" i="12"/>
  <c r="J58" i="12"/>
  <c r="X57" i="12"/>
  <c r="T57" i="12"/>
  <c r="R57" i="12"/>
  <c r="P57" i="12"/>
  <c r="N57" i="12"/>
  <c r="L57" i="12"/>
  <c r="J57" i="12"/>
  <c r="X56" i="12"/>
  <c r="T56" i="12"/>
  <c r="R56" i="12"/>
  <c r="P56" i="12"/>
  <c r="N56" i="12"/>
  <c r="W56" i="12" s="1"/>
  <c r="AN53" i="7" s="1"/>
  <c r="AO53" i="7" s="1"/>
  <c r="L56" i="12"/>
  <c r="J56" i="12"/>
  <c r="X55" i="12"/>
  <c r="T55" i="12"/>
  <c r="R55" i="12"/>
  <c r="P55" i="12"/>
  <c r="N55" i="12"/>
  <c r="L55" i="12"/>
  <c r="J55" i="12"/>
  <c r="X54" i="12"/>
  <c r="T54" i="12"/>
  <c r="R54" i="12"/>
  <c r="P54" i="12"/>
  <c r="N54" i="12"/>
  <c r="L54" i="12"/>
  <c r="J54" i="12"/>
  <c r="X53" i="12"/>
  <c r="T53" i="12"/>
  <c r="R53" i="12"/>
  <c r="P53" i="12"/>
  <c r="N53" i="12"/>
  <c r="L53" i="12"/>
  <c r="J53" i="12"/>
  <c r="X52" i="12"/>
  <c r="X51" i="12"/>
  <c r="X50" i="12"/>
  <c r="X49" i="12"/>
  <c r="X48" i="12"/>
  <c r="X47" i="12"/>
  <c r="X27" i="12"/>
  <c r="T27" i="12"/>
  <c r="R27" i="12"/>
  <c r="P27" i="12"/>
  <c r="N27" i="12"/>
  <c r="L27" i="12"/>
  <c r="J27" i="12"/>
  <c r="X26" i="12"/>
  <c r="T26" i="12"/>
  <c r="R26" i="12"/>
  <c r="P26" i="12"/>
  <c r="N26" i="12"/>
  <c r="L26" i="12"/>
  <c r="J26" i="12"/>
  <c r="X25" i="12"/>
  <c r="T25" i="12"/>
  <c r="R25" i="12"/>
  <c r="P25" i="12"/>
  <c r="N25" i="12"/>
  <c r="L25" i="12"/>
  <c r="J25" i="12"/>
  <c r="X24" i="12"/>
  <c r="X22" i="12"/>
  <c r="T22" i="12"/>
  <c r="R22" i="12"/>
  <c r="P22" i="12"/>
  <c r="N22" i="12"/>
  <c r="L22" i="12"/>
  <c r="X21" i="12"/>
  <c r="T21" i="12"/>
  <c r="R21" i="12"/>
  <c r="P21" i="12"/>
  <c r="N21" i="12"/>
  <c r="L21" i="12"/>
  <c r="X20" i="12"/>
  <c r="T20" i="12"/>
  <c r="R20" i="12"/>
  <c r="P20" i="12"/>
  <c r="N20" i="12"/>
  <c r="L20" i="12"/>
  <c r="B20" i="12"/>
  <c r="H15" i="12"/>
  <c r="I14" i="12" s="1"/>
  <c r="C15" i="12"/>
  <c r="D15" i="12" s="1"/>
  <c r="P11" i="12"/>
  <c r="C11" i="12"/>
  <c r="C10" i="12"/>
  <c r="C9" i="12"/>
  <c r="C8" i="12"/>
  <c r="C7" i="12"/>
  <c r="V5" i="12"/>
  <c r="W4" i="12"/>
  <c r="AK17" i="7"/>
  <c r="F17" i="7"/>
  <c r="A17" i="7" s="1"/>
  <c r="X10" i="7"/>
  <c r="V7" i="7"/>
  <c r="Q7" i="7"/>
  <c r="K7" i="7"/>
  <c r="AD5" i="7"/>
  <c r="M5" i="7"/>
  <c r="Z2" i="7"/>
  <c r="A33" i="6"/>
  <c r="A34" i="6" s="1"/>
  <c r="A35" i="6" s="1"/>
  <c r="A36" i="6" s="1"/>
  <c r="A37" i="6" s="1"/>
  <c r="A38" i="6" s="1"/>
  <c r="S28" i="6"/>
  <c r="AK22" i="6"/>
  <c r="AM22" i="6" s="1"/>
  <c r="AA13" i="11" s="1"/>
  <c r="AI6" i="6"/>
  <c r="AG6" i="6"/>
  <c r="AD6" i="6"/>
  <c r="AD1" i="6"/>
  <c r="X69" i="4"/>
  <c r="T69" i="4"/>
  <c r="R69" i="4"/>
  <c r="P69" i="4"/>
  <c r="N69" i="4"/>
  <c r="L69" i="4"/>
  <c r="J69" i="4"/>
  <c r="X68" i="4"/>
  <c r="T68" i="4"/>
  <c r="R68" i="4"/>
  <c r="P68" i="4"/>
  <c r="N68" i="4"/>
  <c r="L68" i="4"/>
  <c r="J68" i="4"/>
  <c r="X67" i="4"/>
  <c r="T67" i="4"/>
  <c r="R67" i="4"/>
  <c r="P67" i="4"/>
  <c r="N67" i="4"/>
  <c r="L67" i="4"/>
  <c r="J67" i="4"/>
  <c r="X66" i="4"/>
  <c r="T66" i="4"/>
  <c r="R66" i="4"/>
  <c r="P66" i="4"/>
  <c r="N66" i="4"/>
  <c r="L66" i="4"/>
  <c r="J66" i="4"/>
  <c r="X65" i="4"/>
  <c r="T65" i="4"/>
  <c r="R65" i="4"/>
  <c r="P65" i="4"/>
  <c r="N65" i="4"/>
  <c r="L65" i="4"/>
  <c r="J65" i="4"/>
  <c r="X64" i="4"/>
  <c r="T64" i="4"/>
  <c r="R64" i="4"/>
  <c r="P64" i="4"/>
  <c r="N64" i="4"/>
  <c r="L64" i="4"/>
  <c r="J64" i="4"/>
  <c r="X63" i="4"/>
  <c r="T63" i="4"/>
  <c r="R63" i="4"/>
  <c r="P63" i="4"/>
  <c r="N63" i="4"/>
  <c r="L63" i="4"/>
  <c r="J63" i="4"/>
  <c r="X62" i="4"/>
  <c r="T62" i="4"/>
  <c r="R62" i="4"/>
  <c r="P62" i="4"/>
  <c r="N62" i="4"/>
  <c r="L62" i="4"/>
  <c r="J62" i="4"/>
  <c r="X61" i="4"/>
  <c r="T61" i="4"/>
  <c r="R61" i="4"/>
  <c r="P61" i="4"/>
  <c r="N61" i="4"/>
  <c r="L61" i="4"/>
  <c r="J61" i="4"/>
  <c r="X60" i="4"/>
  <c r="T60" i="4"/>
  <c r="R60" i="4"/>
  <c r="P60" i="4"/>
  <c r="N60" i="4"/>
  <c r="L60" i="4"/>
  <c r="J60" i="4"/>
  <c r="X59" i="4"/>
  <c r="T59" i="4"/>
  <c r="R59" i="4"/>
  <c r="P59" i="4"/>
  <c r="N59" i="4"/>
  <c r="L59" i="4"/>
  <c r="J59" i="4"/>
  <c r="X58" i="4"/>
  <c r="T58" i="4"/>
  <c r="R58" i="4"/>
  <c r="P58" i="4"/>
  <c r="N58" i="4"/>
  <c r="L58" i="4"/>
  <c r="J58" i="4"/>
  <c r="X57" i="4"/>
  <c r="T57" i="4"/>
  <c r="R57" i="4"/>
  <c r="P57" i="4"/>
  <c r="N57" i="4"/>
  <c r="L57" i="4"/>
  <c r="J57" i="4"/>
  <c r="X56" i="4"/>
  <c r="T56" i="4"/>
  <c r="R56" i="4"/>
  <c r="P56" i="4"/>
  <c r="N56" i="4"/>
  <c r="L56" i="4"/>
  <c r="J56" i="4"/>
  <c r="X55" i="4"/>
  <c r="T55" i="4"/>
  <c r="R55" i="4"/>
  <c r="P55" i="4"/>
  <c r="N55" i="4"/>
  <c r="L55" i="4"/>
  <c r="J55" i="4"/>
  <c r="X54" i="4"/>
  <c r="T54" i="4"/>
  <c r="R54" i="4"/>
  <c r="P54" i="4"/>
  <c r="N54" i="4"/>
  <c r="L54" i="4"/>
  <c r="J54" i="4"/>
  <c r="X53" i="4"/>
  <c r="T53" i="4"/>
  <c r="R53" i="4"/>
  <c r="P53" i="4"/>
  <c r="N53" i="4"/>
  <c r="L53" i="4"/>
  <c r="J53" i="4"/>
  <c r="X52" i="4"/>
  <c r="T52" i="4"/>
  <c r="R52" i="4"/>
  <c r="P52" i="4"/>
  <c r="N52" i="4"/>
  <c r="L52" i="4"/>
  <c r="J52" i="4"/>
  <c r="X51" i="4"/>
  <c r="T51" i="4"/>
  <c r="R51" i="4"/>
  <c r="X50" i="4"/>
  <c r="T50" i="4"/>
  <c r="R50" i="4"/>
  <c r="W50" i="4" s="1"/>
  <c r="X49" i="4"/>
  <c r="T49" i="4"/>
  <c r="W49" i="4" s="1"/>
  <c r="R49" i="4"/>
  <c r="X48" i="4"/>
  <c r="X47" i="4"/>
  <c r="X27" i="4"/>
  <c r="T27" i="4"/>
  <c r="R27" i="4"/>
  <c r="X26" i="4"/>
  <c r="T26" i="4"/>
  <c r="R26" i="4"/>
  <c r="X25" i="4"/>
  <c r="T25" i="4"/>
  <c r="R25" i="4"/>
  <c r="X24" i="4"/>
  <c r="X22" i="4"/>
  <c r="T22" i="4"/>
  <c r="X21" i="4"/>
  <c r="T21" i="4"/>
  <c r="R21" i="4"/>
  <c r="X20" i="4"/>
  <c r="T20" i="4"/>
  <c r="R20" i="4"/>
  <c r="B20" i="4"/>
  <c r="H15" i="4"/>
  <c r="I14" i="4" s="1"/>
  <c r="C15" i="4"/>
  <c r="D15" i="4" s="1"/>
  <c r="P11" i="4"/>
  <c r="C11" i="4"/>
  <c r="C10" i="4"/>
  <c r="C9" i="4"/>
  <c r="C8" i="4"/>
  <c r="C7" i="4"/>
  <c r="V5" i="4"/>
  <c r="W4" i="4"/>
  <c r="AK17" i="5"/>
  <c r="AL17" i="5" s="1"/>
  <c r="A17" i="5"/>
  <c r="AK15" i="5"/>
  <c r="W53" i="4" l="1"/>
  <c r="AN50" i="5" s="1"/>
  <c r="AO50" i="5" s="1"/>
  <c r="W55" i="4"/>
  <c r="AN52" i="5" s="1"/>
  <c r="AO52" i="5" s="1"/>
  <c r="AS52" i="7" s="1"/>
  <c r="W57" i="4"/>
  <c r="AN54" i="5" s="1"/>
  <c r="AO54" i="5" s="1"/>
  <c r="W59" i="4"/>
  <c r="AN56" i="5" s="1"/>
  <c r="AO56" i="5" s="1"/>
  <c r="AP56" i="5" s="1"/>
  <c r="AQ56" i="5" s="1"/>
  <c r="W61" i="4"/>
  <c r="AN58" i="5" s="1"/>
  <c r="AO58" i="5" s="1"/>
  <c r="W63" i="4"/>
  <c r="AN60" i="5" s="1"/>
  <c r="AO60" i="5" s="1"/>
  <c r="AS60" i="7" s="1"/>
  <c r="W65" i="4"/>
  <c r="AN62" i="5" s="1"/>
  <c r="AO62" i="5" s="1"/>
  <c r="W67" i="4"/>
  <c r="AN64" i="5" s="1"/>
  <c r="AO64" i="5" s="1"/>
  <c r="AS64" i="9" s="1"/>
  <c r="W69" i="4"/>
  <c r="AN66" i="5" s="1"/>
  <c r="AO66" i="5" s="1"/>
  <c r="W51" i="4"/>
  <c r="AN48" i="5" s="1"/>
  <c r="AO48" i="5" s="1"/>
  <c r="AN46" i="5"/>
  <c r="AO46" i="5" s="1"/>
  <c r="AP46" i="5" s="1"/>
  <c r="AQ46" i="5" s="1"/>
  <c r="W52" i="4"/>
  <c r="AN49" i="5" s="1"/>
  <c r="AO49" i="5" s="1"/>
  <c r="AS49" i="7" s="1"/>
  <c r="W54" i="4"/>
  <c r="AN51" i="5" s="1"/>
  <c r="AO51" i="5" s="1"/>
  <c r="AP51" i="5" s="1"/>
  <c r="AQ51" i="5" s="1"/>
  <c r="W56" i="4"/>
  <c r="AN53" i="5" s="1"/>
  <c r="AO53" i="5" s="1"/>
  <c r="AS53" i="7" s="1"/>
  <c r="W58" i="4"/>
  <c r="AN55" i="5" s="1"/>
  <c r="AO55" i="5" s="1"/>
  <c r="AS55" i="7" s="1"/>
  <c r="W60" i="4"/>
  <c r="AN57" i="5" s="1"/>
  <c r="AO57" i="5" s="1"/>
  <c r="AP57" i="5" s="1"/>
  <c r="AQ57" i="5" s="1"/>
  <c r="W62" i="4"/>
  <c r="AN59" i="5" s="1"/>
  <c r="AO59" i="5" s="1"/>
  <c r="AP59" i="5" s="1"/>
  <c r="AQ59" i="5" s="1"/>
  <c r="W64" i="4"/>
  <c r="AN61" i="5" s="1"/>
  <c r="AO61" i="5" s="1"/>
  <c r="AS61" i="7" s="1"/>
  <c r="W66" i="4"/>
  <c r="AN63" i="5" s="1"/>
  <c r="AO63" i="5" s="1"/>
  <c r="AP63" i="5" s="1"/>
  <c r="AQ63" i="5" s="1"/>
  <c r="W68" i="4"/>
  <c r="AN65" i="5" s="1"/>
  <c r="AO65" i="5" s="1"/>
  <c r="AP65" i="5" s="1"/>
  <c r="AQ65" i="5" s="1"/>
  <c r="AP50" i="5"/>
  <c r="AQ50" i="5" s="1"/>
  <c r="AS50" i="7"/>
  <c r="AS50" i="9"/>
  <c r="AP52" i="5"/>
  <c r="AQ52" i="5" s="1"/>
  <c r="AS52" i="9"/>
  <c r="AS54" i="9"/>
  <c r="AP54" i="5"/>
  <c r="AQ54" i="5" s="1"/>
  <c r="AS54" i="7"/>
  <c r="AS56" i="9"/>
  <c r="AS56" i="7"/>
  <c r="AS58" i="9"/>
  <c r="AP58" i="5"/>
  <c r="AQ58" i="5" s="1"/>
  <c r="AS58" i="7"/>
  <c r="AP60" i="5"/>
  <c r="AQ60" i="5" s="1"/>
  <c r="AS60" i="9"/>
  <c r="AS62" i="9"/>
  <c r="AP62" i="5"/>
  <c r="AQ62" i="5" s="1"/>
  <c r="AS62" i="7"/>
  <c r="AS64" i="7"/>
  <c r="AP64" i="5"/>
  <c r="AQ64" i="5" s="1"/>
  <c r="AS66" i="7"/>
  <c r="AP66" i="5"/>
  <c r="AQ66" i="5" s="1"/>
  <c r="AS66" i="9"/>
  <c r="AP49" i="5"/>
  <c r="AQ49" i="5" s="1"/>
  <c r="AS51" i="9"/>
  <c r="AS51" i="7"/>
  <c r="AP55" i="5"/>
  <c r="AQ55" i="5" s="1"/>
  <c r="AS55" i="9"/>
  <c r="AS59" i="9"/>
  <c r="AS59" i="7"/>
  <c r="AS63" i="9"/>
  <c r="AS63" i="7"/>
  <c r="AV53" i="7"/>
  <c r="AV53" i="9"/>
  <c r="AP53" i="7"/>
  <c r="AQ53" i="7" s="1"/>
  <c r="AV57" i="7"/>
  <c r="AV57" i="9"/>
  <c r="AP57" i="7"/>
  <c r="AQ57" i="7" s="1"/>
  <c r="AV61" i="7"/>
  <c r="AV61" i="9"/>
  <c r="AP61" i="7"/>
  <c r="AQ61" i="7" s="1"/>
  <c r="AV65" i="7"/>
  <c r="AV65" i="9"/>
  <c r="AP65" i="7"/>
  <c r="AQ65" i="7" s="1"/>
  <c r="J31" i="11"/>
  <c r="AN54" i="9"/>
  <c r="AO54" i="9" s="1"/>
  <c r="J33" i="11"/>
  <c r="AN56" i="9"/>
  <c r="AO56" i="9" s="1"/>
  <c r="J37" i="11"/>
  <c r="AN60" i="9"/>
  <c r="AO60" i="9" s="1"/>
  <c r="AY64" i="9"/>
  <c r="AP64" i="9"/>
  <c r="AQ64" i="9" s="1"/>
  <c r="AZ64" i="9" s="1"/>
  <c r="J32" i="11"/>
  <c r="AN55" i="9"/>
  <c r="AO55" i="9" s="1"/>
  <c r="J51" i="11" s="1"/>
  <c r="W26" i="4"/>
  <c r="AN23" i="5" s="1"/>
  <c r="AS46" i="7"/>
  <c r="D42" i="11"/>
  <c r="L33" i="11"/>
  <c r="A34" i="11"/>
  <c r="B37" i="9"/>
  <c r="W56" i="13"/>
  <c r="AN53" i="9" s="1"/>
  <c r="AO53" i="9" s="1"/>
  <c r="W62" i="13"/>
  <c r="AN59" i="9" s="1"/>
  <c r="AO59" i="9" s="1"/>
  <c r="W66" i="13"/>
  <c r="AN63" i="9" s="1"/>
  <c r="AO63" i="9" s="1"/>
  <c r="B36" i="9"/>
  <c r="W52" i="13"/>
  <c r="AN49" i="9" s="1"/>
  <c r="AO49" i="9" s="1"/>
  <c r="W53" i="13"/>
  <c r="AN50" i="9" s="1"/>
  <c r="AO50" i="9" s="1"/>
  <c r="W54" i="13"/>
  <c r="AN51" i="9" s="1"/>
  <c r="AO51" i="9" s="1"/>
  <c r="W55" i="13"/>
  <c r="AN52" i="9" s="1"/>
  <c r="AO52" i="9" s="1"/>
  <c r="W61" i="13"/>
  <c r="AN58" i="9" s="1"/>
  <c r="AO58" i="9" s="1"/>
  <c r="W65" i="13"/>
  <c r="AN62" i="9" s="1"/>
  <c r="AO62" i="9" s="1"/>
  <c r="W69" i="13"/>
  <c r="AN66" i="9" s="1"/>
  <c r="AO66" i="9" s="1"/>
  <c r="B35" i="9"/>
  <c r="B41" i="9"/>
  <c r="J21" i="11"/>
  <c r="W49" i="13"/>
  <c r="W51" i="13"/>
  <c r="W60" i="13"/>
  <c r="AN57" i="9" s="1"/>
  <c r="AO57" i="9" s="1"/>
  <c r="W64" i="13"/>
  <c r="AN61" i="9" s="1"/>
  <c r="AO61" i="9" s="1"/>
  <c r="W68" i="13"/>
  <c r="AN65" i="9" s="1"/>
  <c r="AO65" i="9" s="1"/>
  <c r="W59" i="12"/>
  <c r="AN56" i="7" s="1"/>
  <c r="AO56" i="7" s="1"/>
  <c r="W63" i="12"/>
  <c r="AN60" i="7" s="1"/>
  <c r="AO60" i="7" s="1"/>
  <c r="W54" i="12"/>
  <c r="AN51" i="7" s="1"/>
  <c r="AO51" i="7" s="1"/>
  <c r="W58" i="12"/>
  <c r="AN55" i="7" s="1"/>
  <c r="AO55" i="7" s="1"/>
  <c r="W62" i="12"/>
  <c r="AN59" i="7" s="1"/>
  <c r="AO59" i="7" s="1"/>
  <c r="W55" i="12"/>
  <c r="AN52" i="7" s="1"/>
  <c r="AO52" i="7" s="1"/>
  <c r="W67" i="12"/>
  <c r="AN64" i="7" s="1"/>
  <c r="AO64" i="7" s="1"/>
  <c r="W26" i="12"/>
  <c r="AN23" i="7" s="1"/>
  <c r="AO23" i="7" s="1"/>
  <c r="G41" i="11"/>
  <c r="G61" i="11"/>
  <c r="W66" i="12"/>
  <c r="AN63" i="7" s="1"/>
  <c r="AO63" i="7" s="1"/>
  <c r="W53" i="12"/>
  <c r="AN50" i="7" s="1"/>
  <c r="AO50" i="7" s="1"/>
  <c r="W57" i="12"/>
  <c r="AN54" i="7" s="1"/>
  <c r="AO54" i="7" s="1"/>
  <c r="W61" i="12"/>
  <c r="AN58" i="7" s="1"/>
  <c r="AO58" i="7" s="1"/>
  <c r="W65" i="12"/>
  <c r="AN62" i="7" s="1"/>
  <c r="AO62" i="7" s="1"/>
  <c r="W69" i="12"/>
  <c r="AN66" i="7" s="1"/>
  <c r="AO66" i="7" s="1"/>
  <c r="W21" i="4"/>
  <c r="Y52" i="13"/>
  <c r="W25" i="4"/>
  <c r="AN22" i="5" s="1"/>
  <c r="W22" i="4"/>
  <c r="AN19" i="5" s="1"/>
  <c r="AN47" i="5"/>
  <c r="AO47" i="5" s="1"/>
  <c r="W27" i="4"/>
  <c r="AN24" i="5" s="1"/>
  <c r="I58" i="11"/>
  <c r="W50" i="13"/>
  <c r="AN47" i="9" s="1"/>
  <c r="AO47" i="9" s="1"/>
  <c r="A20" i="4"/>
  <c r="A21" i="4" s="1"/>
  <c r="A22" i="4" s="1"/>
  <c r="A23" i="4" s="1"/>
  <c r="A24" i="4" s="1"/>
  <c r="A25" i="4" s="1"/>
  <c r="A26" i="4" s="1"/>
  <c r="A27" i="4" s="1"/>
  <c r="W20" i="4"/>
  <c r="AN17" i="5" s="1"/>
  <c r="W22" i="12"/>
  <c r="AN19" i="7" s="1"/>
  <c r="W25" i="12"/>
  <c r="AN22" i="7" s="1"/>
  <c r="AO22" i="7" s="1"/>
  <c r="I61" i="11"/>
  <c r="A20" i="12"/>
  <c r="A21" i="12" s="1"/>
  <c r="A22" i="12" s="1"/>
  <c r="A23" i="12" s="1"/>
  <c r="A24" i="12" s="1"/>
  <c r="A25" i="12" s="1"/>
  <c r="A26" i="12" s="1"/>
  <c r="A27" i="12" s="1"/>
  <c r="W20" i="12"/>
  <c r="AN17" i="7" s="1"/>
  <c r="W21" i="12"/>
  <c r="AN18" i="7" s="1"/>
  <c r="Y55" i="12"/>
  <c r="Y61" i="12"/>
  <c r="Y67" i="12"/>
  <c r="W22" i="13"/>
  <c r="AN19" i="9" s="1"/>
  <c r="W27" i="13"/>
  <c r="AN24" i="9" s="1"/>
  <c r="W48" i="13"/>
  <c r="AN45" i="9" s="1"/>
  <c r="AO45" i="9" s="1"/>
  <c r="W24" i="4"/>
  <c r="AN21" i="5" s="1"/>
  <c r="Y47" i="4"/>
  <c r="W27" i="12"/>
  <c r="AN24" i="7" s="1"/>
  <c r="AO24" i="7" s="1"/>
  <c r="A20" i="13"/>
  <c r="A21" i="13" s="1"/>
  <c r="A22" i="13" s="1"/>
  <c r="W20" i="13"/>
  <c r="AN17" i="9" s="1"/>
  <c r="W21" i="13"/>
  <c r="AN18" i="9" s="1"/>
  <c r="W26" i="13"/>
  <c r="AN23" i="9" s="1"/>
  <c r="C46" i="11"/>
  <c r="C48" i="11"/>
  <c r="C50" i="11"/>
  <c r="C52" i="11"/>
  <c r="C53" i="11"/>
  <c r="C55" i="11"/>
  <c r="C60" i="11"/>
  <c r="C62" i="11"/>
  <c r="C45" i="11"/>
  <c r="C51" i="11"/>
  <c r="C54" i="11"/>
  <c r="C56" i="11"/>
  <c r="C57" i="11"/>
  <c r="C58" i="11"/>
  <c r="C59" i="11"/>
  <c r="C61" i="11"/>
  <c r="Y21" i="4"/>
  <c r="Y22" i="12"/>
  <c r="Y48" i="12"/>
  <c r="P14" i="6"/>
  <c r="Y25" i="4"/>
  <c r="AA17" i="11"/>
  <c r="Y56" i="13"/>
  <c r="Y59" i="13"/>
  <c r="Y50" i="13"/>
  <c r="Y58" i="13"/>
  <c r="A18" i="9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Y20" i="4"/>
  <c r="Y24" i="4"/>
  <c r="Y27" i="4"/>
  <c r="Y49" i="4"/>
  <c r="Y50" i="4"/>
  <c r="Y26" i="12"/>
  <c r="Y47" i="13"/>
  <c r="Y61" i="13"/>
  <c r="Y62" i="13"/>
  <c r="Y64" i="13"/>
  <c r="Y68" i="13"/>
  <c r="Y53" i="12"/>
  <c r="Y59" i="12"/>
  <c r="Y65" i="12"/>
  <c r="Y51" i="4"/>
  <c r="Y53" i="4"/>
  <c r="Y60" i="4"/>
  <c r="Y62" i="4"/>
  <c r="Y69" i="4"/>
  <c r="Y50" i="12"/>
  <c r="Y51" i="12"/>
  <c r="Y52" i="12"/>
  <c r="Y56" i="12"/>
  <c r="Y57" i="12"/>
  <c r="Y58" i="12"/>
  <c r="Y62" i="12"/>
  <c r="Y63" i="12"/>
  <c r="Y64" i="12"/>
  <c r="Y68" i="12"/>
  <c r="Y69" i="12"/>
  <c r="Y48" i="13"/>
  <c r="Y49" i="13"/>
  <c r="Y51" i="13"/>
  <c r="Y57" i="13"/>
  <c r="Y63" i="13"/>
  <c r="Y69" i="13"/>
  <c r="Y24" i="12"/>
  <c r="Y27" i="12"/>
  <c r="Y49" i="12"/>
  <c r="Y54" i="12"/>
  <c r="Y60" i="12"/>
  <c r="Y66" i="12"/>
  <c r="Y53" i="13"/>
  <c r="Y54" i="13"/>
  <c r="Y55" i="13"/>
  <c r="Y60" i="13"/>
  <c r="Y65" i="13"/>
  <c r="Y66" i="13"/>
  <c r="Y67" i="13"/>
  <c r="Y52" i="4"/>
  <c r="Y61" i="4"/>
  <c r="Y57" i="4"/>
  <c r="Y59" i="4"/>
  <c r="Y66" i="4"/>
  <c r="Y67" i="4"/>
  <c r="Y54" i="4"/>
  <c r="Y56" i="4"/>
  <c r="Y58" i="4"/>
  <c r="Y63" i="4"/>
  <c r="Y65" i="4"/>
  <c r="Y68" i="4"/>
  <c r="Y55" i="4"/>
  <c r="Y64" i="4"/>
  <c r="A14" i="11"/>
  <c r="A18" i="7"/>
  <c r="A19" i="7" s="1"/>
  <c r="AL15" i="5"/>
  <c r="R14" i="6" s="1"/>
  <c r="AN18" i="5"/>
  <c r="AK15" i="7"/>
  <c r="Y21" i="12"/>
  <c r="A18" i="5"/>
  <c r="A19" i="5" s="1"/>
  <c r="A20" i="5" s="1"/>
  <c r="A21" i="5" s="1"/>
  <c r="A22" i="5" s="1"/>
  <c r="A23" i="5" s="1"/>
  <c r="A24" i="5" s="1"/>
  <c r="Y22" i="4"/>
  <c r="Y26" i="4"/>
  <c r="Y48" i="4"/>
  <c r="AL17" i="7"/>
  <c r="Y25" i="12"/>
  <c r="Y47" i="12"/>
  <c r="Y21" i="13"/>
  <c r="Y25" i="13"/>
  <c r="Y24" i="13"/>
  <c r="AM15" i="5"/>
  <c r="AM23" i="5" s="1"/>
  <c r="N15" i="6"/>
  <c r="Y27" i="13"/>
  <c r="Y22" i="13"/>
  <c r="Y26" i="13"/>
  <c r="Y20" i="13"/>
  <c r="AL15" i="9"/>
  <c r="R14" i="10" s="1"/>
  <c r="AK15" i="9"/>
  <c r="J61" i="11"/>
  <c r="Y20" i="12"/>
  <c r="AS57" i="7" l="1"/>
  <c r="AS65" i="7"/>
  <c r="AS53" i="9"/>
  <c r="AP48" i="5"/>
  <c r="AQ48" i="5" s="1"/>
  <c r="AT48" i="9" s="1"/>
  <c r="AS48" i="9"/>
  <c r="AS48" i="7"/>
  <c r="AS65" i="9"/>
  <c r="AS61" i="9"/>
  <c r="AS57" i="9"/>
  <c r="AS49" i="9"/>
  <c r="AP61" i="5"/>
  <c r="AQ61" i="5" s="1"/>
  <c r="AT61" i="9" s="1"/>
  <c r="AP53" i="5"/>
  <c r="AQ53" i="5" s="1"/>
  <c r="AT53" i="7" s="1"/>
  <c r="B46" i="5"/>
  <c r="D46" i="5" s="1"/>
  <c r="AS46" i="9"/>
  <c r="AT63" i="9"/>
  <c r="AT63" i="7"/>
  <c r="AT61" i="7"/>
  <c r="AT59" i="9"/>
  <c r="AT59" i="7"/>
  <c r="AT53" i="9"/>
  <c r="AT51" i="7"/>
  <c r="AT51" i="9"/>
  <c r="AT49" i="9"/>
  <c r="AT49" i="7"/>
  <c r="AT66" i="9"/>
  <c r="AT66" i="7"/>
  <c r="AT64" i="7"/>
  <c r="AT64" i="9"/>
  <c r="AT62" i="7"/>
  <c r="AT62" i="9"/>
  <c r="AT60" i="9"/>
  <c r="AT60" i="7"/>
  <c r="AT58" i="7"/>
  <c r="AT58" i="9"/>
  <c r="AT54" i="7"/>
  <c r="AT54" i="9"/>
  <c r="AT52" i="7"/>
  <c r="AT52" i="9"/>
  <c r="AT65" i="7"/>
  <c r="AT65" i="9"/>
  <c r="AT57" i="7"/>
  <c r="AT57" i="9"/>
  <c r="AT55" i="9"/>
  <c r="AT55" i="7"/>
  <c r="AT56" i="7"/>
  <c r="AT56" i="9"/>
  <c r="AT50" i="9"/>
  <c r="AT50" i="7"/>
  <c r="AV66" i="7"/>
  <c r="AV66" i="9"/>
  <c r="AP66" i="7"/>
  <c r="AQ66" i="7" s="1"/>
  <c r="AV58" i="7"/>
  <c r="AV58" i="9"/>
  <c r="AP58" i="7"/>
  <c r="AQ58" i="7" s="1"/>
  <c r="AV50" i="7"/>
  <c r="AV50" i="9"/>
  <c r="AP50" i="7"/>
  <c r="AQ50" i="7" s="1"/>
  <c r="AV52" i="7"/>
  <c r="AV52" i="9"/>
  <c r="AP52" i="7"/>
  <c r="AQ52" i="7" s="1"/>
  <c r="AV55" i="7"/>
  <c r="AV55" i="9"/>
  <c r="AP55" i="7"/>
  <c r="AQ55" i="7" s="1"/>
  <c r="AV60" i="7"/>
  <c r="AV60" i="9"/>
  <c r="AP60" i="7"/>
  <c r="AQ60" i="7" s="1"/>
  <c r="AY65" i="9"/>
  <c r="AP65" i="9"/>
  <c r="AQ65" i="9" s="1"/>
  <c r="AZ65" i="9" s="1"/>
  <c r="AY57" i="9"/>
  <c r="AP57" i="9"/>
  <c r="AQ57" i="9" s="1"/>
  <c r="AZ57" i="9" s="1"/>
  <c r="AY66" i="9"/>
  <c r="AP66" i="9"/>
  <c r="AQ66" i="9" s="1"/>
  <c r="AZ66" i="9" s="1"/>
  <c r="AY58" i="9"/>
  <c r="AP58" i="9"/>
  <c r="AQ58" i="9" s="1"/>
  <c r="AZ58" i="9" s="1"/>
  <c r="AY52" i="9"/>
  <c r="AP52" i="9"/>
  <c r="AQ52" i="9" s="1"/>
  <c r="AZ52" i="9" s="1"/>
  <c r="AY50" i="9"/>
  <c r="AP50" i="9"/>
  <c r="AQ50" i="9" s="1"/>
  <c r="AZ50" i="9" s="1"/>
  <c r="AY59" i="9"/>
  <c r="AP59" i="9"/>
  <c r="AQ59" i="9" s="1"/>
  <c r="AZ59" i="9" s="1"/>
  <c r="AY55" i="9"/>
  <c r="AP55" i="9"/>
  <c r="AQ55" i="9" s="1"/>
  <c r="AZ55" i="9" s="1"/>
  <c r="AY60" i="9"/>
  <c r="AP60" i="9"/>
  <c r="AQ60" i="9" s="1"/>
  <c r="AZ60" i="9" s="1"/>
  <c r="AY56" i="9"/>
  <c r="AP56" i="9"/>
  <c r="AQ56" i="9" s="1"/>
  <c r="AZ56" i="9" s="1"/>
  <c r="AY54" i="9"/>
  <c r="AP54" i="9"/>
  <c r="AQ54" i="9" s="1"/>
  <c r="AZ54" i="9" s="1"/>
  <c r="AW65" i="7"/>
  <c r="AW65" i="9"/>
  <c r="AW57" i="7"/>
  <c r="AW57" i="9"/>
  <c r="AV62" i="7"/>
  <c r="AV62" i="9"/>
  <c r="AP62" i="7"/>
  <c r="AQ62" i="7" s="1"/>
  <c r="AV54" i="7"/>
  <c r="AV54" i="9"/>
  <c r="AP54" i="7"/>
  <c r="AQ54" i="7" s="1"/>
  <c r="AV63" i="7"/>
  <c r="AV63" i="9"/>
  <c r="AP63" i="7"/>
  <c r="AQ63" i="7" s="1"/>
  <c r="AV64" i="7"/>
  <c r="AV64" i="9"/>
  <c r="AP64" i="7"/>
  <c r="AQ64" i="7" s="1"/>
  <c r="AV59" i="7"/>
  <c r="AV59" i="9"/>
  <c r="AP59" i="7"/>
  <c r="AQ59" i="7" s="1"/>
  <c r="AV51" i="9"/>
  <c r="AV51" i="7"/>
  <c r="AP51" i="7"/>
  <c r="AQ51" i="7" s="1"/>
  <c r="AV56" i="7"/>
  <c r="AV56" i="9"/>
  <c r="AP56" i="7"/>
  <c r="AQ56" i="7" s="1"/>
  <c r="AY61" i="9"/>
  <c r="AP61" i="9"/>
  <c r="AQ61" i="9" s="1"/>
  <c r="AZ61" i="9" s="1"/>
  <c r="AY62" i="9"/>
  <c r="AP62" i="9"/>
  <c r="AQ62" i="9" s="1"/>
  <c r="AZ62" i="9" s="1"/>
  <c r="AY51" i="9"/>
  <c r="AP51" i="9"/>
  <c r="AQ51" i="9" s="1"/>
  <c r="AZ51" i="9" s="1"/>
  <c r="AY49" i="9"/>
  <c r="AP49" i="9"/>
  <c r="AQ49" i="9" s="1"/>
  <c r="AZ49" i="9" s="1"/>
  <c r="AY63" i="9"/>
  <c r="AP63" i="9"/>
  <c r="AQ63" i="9" s="1"/>
  <c r="AZ63" i="9" s="1"/>
  <c r="AY53" i="9"/>
  <c r="AP53" i="9"/>
  <c r="AQ53" i="9" s="1"/>
  <c r="AZ53" i="9" s="1"/>
  <c r="AW61" i="7"/>
  <c r="AW61" i="9"/>
  <c r="AW53" i="7"/>
  <c r="AW53" i="9"/>
  <c r="AT46" i="7"/>
  <c r="AT46" i="9"/>
  <c r="E42" i="11"/>
  <c r="AS47" i="9"/>
  <c r="AP47" i="5"/>
  <c r="AQ47" i="5" s="1"/>
  <c r="AS47" i="7"/>
  <c r="AT48" i="7"/>
  <c r="AR23" i="7"/>
  <c r="AU23" i="7" s="1"/>
  <c r="AO23" i="5"/>
  <c r="AS23" i="7" s="1"/>
  <c r="AV23" i="7" s="1"/>
  <c r="AO24" i="5"/>
  <c r="AS24" i="7" s="1"/>
  <c r="AV24" i="7" s="1"/>
  <c r="AM28" i="5"/>
  <c r="AM30" i="5"/>
  <c r="AM24" i="5"/>
  <c r="AR24" i="7" s="1"/>
  <c r="AU24" i="7" s="1"/>
  <c r="AM26" i="5"/>
  <c r="AM29" i="5"/>
  <c r="AM27" i="5"/>
  <c r="AM25" i="5"/>
  <c r="AP24" i="5"/>
  <c r="AQ24" i="5" s="1"/>
  <c r="AT24" i="7" s="1"/>
  <c r="AY47" i="9"/>
  <c r="AP47" i="9"/>
  <c r="AQ47" i="9" s="1"/>
  <c r="AZ47" i="9" s="1"/>
  <c r="J25" i="11"/>
  <c r="AN48" i="9"/>
  <c r="AO48" i="9" s="1"/>
  <c r="AY45" i="9"/>
  <c r="AP45" i="9"/>
  <c r="AQ45" i="9" s="1"/>
  <c r="AZ45" i="9" s="1"/>
  <c r="J23" i="11"/>
  <c r="AN46" i="9"/>
  <c r="AO46" i="9" s="1"/>
  <c r="AP24" i="7"/>
  <c r="AQ24" i="7" s="1"/>
  <c r="AP23" i="7"/>
  <c r="AQ23" i="7" s="1"/>
  <c r="AP22" i="7"/>
  <c r="AQ22" i="7" s="1"/>
  <c r="A53" i="12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49" i="4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28" i="4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G22" i="11"/>
  <c r="G33" i="11"/>
  <c r="M33" i="11" s="1"/>
  <c r="N33" i="11" s="1"/>
  <c r="G32" i="11"/>
  <c r="M32" i="11" s="1"/>
  <c r="N32" i="11" s="1"/>
  <c r="K37" i="11"/>
  <c r="G21" i="11"/>
  <c r="G28" i="11"/>
  <c r="G34" i="11"/>
  <c r="G36" i="11"/>
  <c r="G26" i="11"/>
  <c r="G37" i="11"/>
  <c r="G29" i="11"/>
  <c r="G38" i="11"/>
  <c r="G30" i="11"/>
  <c r="M30" i="11" s="1"/>
  <c r="N30" i="11" s="1"/>
  <c r="K31" i="11"/>
  <c r="K32" i="11"/>
  <c r="K33" i="11"/>
  <c r="L34" i="11"/>
  <c r="A35" i="11"/>
  <c r="J40" i="11"/>
  <c r="B25" i="9"/>
  <c r="J39" i="11"/>
  <c r="J59" i="11"/>
  <c r="J29" i="11"/>
  <c r="J36" i="11"/>
  <c r="J56" i="11"/>
  <c r="C37" i="9"/>
  <c r="D37" i="9"/>
  <c r="B27" i="9"/>
  <c r="J26" i="11"/>
  <c r="J24" i="11"/>
  <c r="J38" i="11"/>
  <c r="K58" i="11"/>
  <c r="D35" i="9"/>
  <c r="C35" i="9"/>
  <c r="J34" i="11"/>
  <c r="M34" i="11" s="1"/>
  <c r="N34" i="11" s="1"/>
  <c r="C41" i="9"/>
  <c r="D41" i="9"/>
  <c r="J35" i="11"/>
  <c r="J55" i="11"/>
  <c r="J28" i="11"/>
  <c r="J48" i="11"/>
  <c r="C36" i="9"/>
  <c r="D36" i="9"/>
  <c r="J30" i="11"/>
  <c r="J22" i="11"/>
  <c r="B29" i="9"/>
  <c r="J27" i="11"/>
  <c r="B42" i="7"/>
  <c r="G47" i="11"/>
  <c r="B38" i="7"/>
  <c r="B26" i="7"/>
  <c r="G57" i="11"/>
  <c r="B36" i="7"/>
  <c r="G45" i="11"/>
  <c r="G56" i="11"/>
  <c r="G48" i="11"/>
  <c r="G53" i="11"/>
  <c r="B41" i="7"/>
  <c r="B25" i="7"/>
  <c r="G51" i="11"/>
  <c r="H61" i="11"/>
  <c r="B45" i="7"/>
  <c r="B37" i="7"/>
  <c r="B34" i="7"/>
  <c r="G55" i="11"/>
  <c r="B30" i="7"/>
  <c r="B33" i="7"/>
  <c r="G62" i="11"/>
  <c r="B40" i="7"/>
  <c r="B32" i="7"/>
  <c r="G60" i="11"/>
  <c r="G52" i="11"/>
  <c r="G49" i="11"/>
  <c r="A25" i="5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G44" i="11"/>
  <c r="J58" i="11"/>
  <c r="B53" i="9"/>
  <c r="D53" i="9" s="1"/>
  <c r="J49" i="11"/>
  <c r="B58" i="9"/>
  <c r="D58" i="9" s="1"/>
  <c r="J54" i="11"/>
  <c r="B61" i="9"/>
  <c r="D61" i="9" s="1"/>
  <c r="J57" i="11"/>
  <c r="K62" i="11"/>
  <c r="J62" i="11"/>
  <c r="B56" i="9"/>
  <c r="D56" i="9" s="1"/>
  <c r="J52" i="11"/>
  <c r="J60" i="11"/>
  <c r="J50" i="11"/>
  <c r="B57" i="9"/>
  <c r="C57" i="9" s="1"/>
  <c r="J53" i="11"/>
  <c r="D60" i="11"/>
  <c r="D56" i="11"/>
  <c r="D52" i="11"/>
  <c r="D48" i="11"/>
  <c r="D61" i="11"/>
  <c r="D55" i="11"/>
  <c r="C43" i="11"/>
  <c r="C49" i="11"/>
  <c r="D62" i="11"/>
  <c r="D58" i="11"/>
  <c r="D54" i="11"/>
  <c r="D50" i="11"/>
  <c r="D46" i="11"/>
  <c r="D59" i="11"/>
  <c r="D53" i="11"/>
  <c r="D45" i="11"/>
  <c r="D57" i="11"/>
  <c r="D51" i="11"/>
  <c r="C47" i="11"/>
  <c r="A15" i="11"/>
  <c r="B55" i="5"/>
  <c r="D55" i="5" s="1"/>
  <c r="A23" i="13"/>
  <c r="A24" i="13" s="1"/>
  <c r="A25" i="13" s="1"/>
  <c r="A26" i="13" s="1"/>
  <c r="A27" i="13" s="1"/>
  <c r="AM21" i="5"/>
  <c r="AR21" i="7" s="1"/>
  <c r="AU21" i="7" s="1"/>
  <c r="AM22" i="5"/>
  <c r="AR22" i="7" s="1"/>
  <c r="AU22" i="7" s="1"/>
  <c r="A20" i="7"/>
  <c r="A21" i="7" s="1"/>
  <c r="A22" i="7" s="1"/>
  <c r="A23" i="7" s="1"/>
  <c r="A24" i="7" s="1"/>
  <c r="AM20" i="5"/>
  <c r="AM18" i="5"/>
  <c r="AM19" i="5"/>
  <c r="A45" i="9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K54" i="11"/>
  <c r="K53" i="11"/>
  <c r="AL15" i="7"/>
  <c r="R14" i="8" s="1"/>
  <c r="B61" i="5"/>
  <c r="C61" i="5" s="1"/>
  <c r="N15" i="8"/>
  <c r="P14" i="8"/>
  <c r="AM15" i="7"/>
  <c r="AM17" i="5"/>
  <c r="C13" i="11" s="1"/>
  <c r="K60" i="11"/>
  <c r="B62" i="7"/>
  <c r="B64" i="5"/>
  <c r="B60" i="5"/>
  <c r="B56" i="5"/>
  <c r="B52" i="5"/>
  <c r="B63" i="5"/>
  <c r="B57" i="5"/>
  <c r="B49" i="5"/>
  <c r="B66" i="5"/>
  <c r="B62" i="5"/>
  <c r="B58" i="5"/>
  <c r="B54" i="5"/>
  <c r="B50" i="5"/>
  <c r="B65" i="5"/>
  <c r="B59" i="5"/>
  <c r="K57" i="11"/>
  <c r="B67" i="9"/>
  <c r="D67" i="9" s="1"/>
  <c r="B51" i="9"/>
  <c r="K52" i="11"/>
  <c r="K49" i="11"/>
  <c r="B63" i="9"/>
  <c r="K59" i="11"/>
  <c r="B65" i="9"/>
  <c r="K61" i="11"/>
  <c r="B60" i="9"/>
  <c r="B55" i="9"/>
  <c r="N15" i="10"/>
  <c r="P14" i="10"/>
  <c r="AM15" i="9"/>
  <c r="I43" i="11" s="1"/>
  <c r="K48" i="11"/>
  <c r="B62" i="9"/>
  <c r="B66" i="9"/>
  <c r="B59" i="9"/>
  <c r="K55" i="11"/>
  <c r="K56" i="11"/>
  <c r="K51" i="11"/>
  <c r="C46" i="5" l="1"/>
  <c r="AW51" i="7"/>
  <c r="AW51" i="9"/>
  <c r="AW64" i="7"/>
  <c r="AW64" i="9"/>
  <c r="AW54" i="7"/>
  <c r="AW54" i="9"/>
  <c r="AW60" i="7"/>
  <c r="AW60" i="9"/>
  <c r="AW52" i="7"/>
  <c r="AW52" i="9"/>
  <c r="AW58" i="7"/>
  <c r="AW58" i="9"/>
  <c r="AW56" i="7"/>
  <c r="AW56" i="9"/>
  <c r="AW59" i="7"/>
  <c r="AW59" i="9"/>
  <c r="AW63" i="7"/>
  <c r="AW63" i="9"/>
  <c r="AW62" i="7"/>
  <c r="AW62" i="9"/>
  <c r="AW55" i="7"/>
  <c r="AW55" i="9"/>
  <c r="AW50" i="7"/>
  <c r="AW50" i="9"/>
  <c r="AW66" i="7"/>
  <c r="AW66" i="9"/>
  <c r="AT47" i="7"/>
  <c r="AT47" i="9"/>
  <c r="M29" i="11"/>
  <c r="N29" i="11" s="1"/>
  <c r="M28" i="11"/>
  <c r="N28" i="11" s="1"/>
  <c r="AR27" i="7"/>
  <c r="AU27" i="7" s="1"/>
  <c r="AR27" i="9"/>
  <c r="AX27" i="9" s="1"/>
  <c r="AO27" i="5"/>
  <c r="C23" i="11"/>
  <c r="AP27" i="5"/>
  <c r="AQ27" i="5" s="1"/>
  <c r="AR26" i="9"/>
  <c r="AX26" i="9" s="1"/>
  <c r="AO26" i="5"/>
  <c r="AR26" i="7"/>
  <c r="AU26" i="7" s="1"/>
  <c r="AP26" i="5"/>
  <c r="AQ26" i="5" s="1"/>
  <c r="E22" i="11" s="1"/>
  <c r="C22" i="11"/>
  <c r="AR30" i="9"/>
  <c r="C26" i="11"/>
  <c r="L26" i="11" s="1"/>
  <c r="AR30" i="7"/>
  <c r="AO30" i="5"/>
  <c r="AR25" i="9"/>
  <c r="AX25" i="9" s="1"/>
  <c r="AR25" i="7"/>
  <c r="AU25" i="7" s="1"/>
  <c r="AO25" i="5"/>
  <c r="AP25" i="5" s="1"/>
  <c r="AQ25" i="5" s="1"/>
  <c r="C21" i="11"/>
  <c r="AR29" i="9"/>
  <c r="AX29" i="9" s="1"/>
  <c r="AO29" i="5"/>
  <c r="AR29" i="7"/>
  <c r="AU29" i="7" s="1"/>
  <c r="AP29" i="5"/>
  <c r="AQ29" i="5" s="1"/>
  <c r="C25" i="11"/>
  <c r="AR28" i="7"/>
  <c r="AU28" i="7" s="1"/>
  <c r="AR28" i="9"/>
  <c r="AX28" i="9" s="1"/>
  <c r="AO28" i="5"/>
  <c r="D24" i="11" s="1"/>
  <c r="C24" i="11"/>
  <c r="AP28" i="5"/>
  <c r="AQ28" i="5" s="1"/>
  <c r="AP23" i="5"/>
  <c r="AQ23" i="5" s="1"/>
  <c r="AT23" i="7" s="1"/>
  <c r="AW23" i="7" s="1"/>
  <c r="AW24" i="7"/>
  <c r="AY48" i="9"/>
  <c r="AP48" i="9"/>
  <c r="AQ48" i="9" s="1"/>
  <c r="AZ48" i="9" s="1"/>
  <c r="AY46" i="9"/>
  <c r="AP46" i="9"/>
  <c r="AQ46" i="9" s="1"/>
  <c r="AZ46" i="9" s="1"/>
  <c r="A48" i="13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28" i="13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25" i="7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H28" i="11"/>
  <c r="H26" i="11"/>
  <c r="H41" i="11"/>
  <c r="G40" i="11"/>
  <c r="G39" i="11"/>
  <c r="G35" i="11"/>
  <c r="M35" i="11" s="1"/>
  <c r="N35" i="11" s="1"/>
  <c r="H22" i="11"/>
  <c r="K25" i="11"/>
  <c r="H36" i="11"/>
  <c r="G25" i="11"/>
  <c r="H34" i="11"/>
  <c r="K21" i="11"/>
  <c r="G27" i="11"/>
  <c r="M27" i="11" s="1"/>
  <c r="N27" i="11" s="1"/>
  <c r="H30" i="11"/>
  <c r="H33" i="11"/>
  <c r="O33" i="11" s="1"/>
  <c r="P33" i="11" s="1"/>
  <c r="Q33" i="11" s="1"/>
  <c r="G31" i="11"/>
  <c r="M31" i="11" s="1"/>
  <c r="N31" i="11" s="1"/>
  <c r="H21" i="11"/>
  <c r="H37" i="11"/>
  <c r="H32" i="11"/>
  <c r="O32" i="11" s="1"/>
  <c r="P32" i="11" s="1"/>
  <c r="Q32" i="11" s="1"/>
  <c r="K23" i="11"/>
  <c r="H29" i="11"/>
  <c r="G23" i="11"/>
  <c r="G24" i="11"/>
  <c r="H38" i="11"/>
  <c r="L35" i="11"/>
  <c r="A36" i="11"/>
  <c r="B54" i="9"/>
  <c r="D54" i="9" s="1"/>
  <c r="B31" i="9"/>
  <c r="B26" i="9"/>
  <c r="B32" i="9"/>
  <c r="B28" i="9"/>
  <c r="D27" i="9"/>
  <c r="C27" i="9"/>
  <c r="B33" i="9"/>
  <c r="D25" i="9"/>
  <c r="C25" i="9"/>
  <c r="K50" i="11"/>
  <c r="B64" i="9"/>
  <c r="C64" i="9" s="1"/>
  <c r="D29" i="9"/>
  <c r="C29" i="9"/>
  <c r="B39" i="9"/>
  <c r="B38" i="9"/>
  <c r="J45" i="11"/>
  <c r="B40" i="9"/>
  <c r="B43" i="9"/>
  <c r="B52" i="9"/>
  <c r="D52" i="9" s="1"/>
  <c r="P22" i="10"/>
  <c r="J46" i="11"/>
  <c r="B34" i="9"/>
  <c r="J47" i="11"/>
  <c r="B42" i="9"/>
  <c r="B30" i="9"/>
  <c r="B44" i="9"/>
  <c r="B39" i="7"/>
  <c r="H47" i="11"/>
  <c r="C32" i="7"/>
  <c r="D32" i="7"/>
  <c r="C33" i="7"/>
  <c r="D33" i="7"/>
  <c r="G59" i="11"/>
  <c r="C25" i="7"/>
  <c r="D25" i="7"/>
  <c r="C41" i="7"/>
  <c r="D41" i="7"/>
  <c r="G58" i="11"/>
  <c r="H48" i="11"/>
  <c r="G54" i="11"/>
  <c r="B29" i="7"/>
  <c r="H52" i="11"/>
  <c r="C40" i="7"/>
  <c r="D40" i="7"/>
  <c r="H56" i="11"/>
  <c r="B31" i="7"/>
  <c r="H62" i="11"/>
  <c r="C45" i="7"/>
  <c r="D45" i="7"/>
  <c r="B35" i="7"/>
  <c r="H53" i="11"/>
  <c r="C42" i="7"/>
  <c r="D42" i="7"/>
  <c r="H49" i="11"/>
  <c r="C34" i="7"/>
  <c r="D34" i="7"/>
  <c r="B44" i="7"/>
  <c r="B43" i="7"/>
  <c r="P22" i="8"/>
  <c r="H60" i="11"/>
  <c r="G46" i="11"/>
  <c r="D30" i="7"/>
  <c r="C30" i="7"/>
  <c r="H55" i="11"/>
  <c r="B27" i="7"/>
  <c r="C37" i="7"/>
  <c r="D37" i="7"/>
  <c r="H51" i="11"/>
  <c r="G50" i="11"/>
  <c r="B28" i="7"/>
  <c r="H45" i="11"/>
  <c r="C36" i="7"/>
  <c r="D36" i="7"/>
  <c r="H57" i="11"/>
  <c r="D26" i="7"/>
  <c r="C26" i="7"/>
  <c r="C38" i="7"/>
  <c r="D38" i="7"/>
  <c r="A48" i="5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D47" i="11"/>
  <c r="C61" i="9"/>
  <c r="C58" i="9"/>
  <c r="C53" i="9"/>
  <c r="D57" i="9"/>
  <c r="C56" i="9"/>
  <c r="B51" i="5"/>
  <c r="C51" i="5" s="1"/>
  <c r="B53" i="5"/>
  <c r="D53" i="5" s="1"/>
  <c r="H44" i="11"/>
  <c r="AM18" i="7"/>
  <c r="AU23" i="9"/>
  <c r="AM20" i="7"/>
  <c r="AM19" i="7"/>
  <c r="C55" i="5"/>
  <c r="E45" i="11"/>
  <c r="E53" i="11"/>
  <c r="E61" i="11"/>
  <c r="E46" i="11"/>
  <c r="E50" i="11"/>
  <c r="E54" i="11"/>
  <c r="E58" i="11"/>
  <c r="E62" i="11"/>
  <c r="AR19" i="7"/>
  <c r="C15" i="11"/>
  <c r="AR20" i="7"/>
  <c r="C16" i="11"/>
  <c r="C18" i="11"/>
  <c r="C19" i="11"/>
  <c r="E49" i="11"/>
  <c r="D49" i="11"/>
  <c r="E47" i="11"/>
  <c r="E55" i="11"/>
  <c r="E59" i="11"/>
  <c r="E48" i="11"/>
  <c r="E52" i="11"/>
  <c r="E56" i="11"/>
  <c r="E60" i="11"/>
  <c r="E57" i="11"/>
  <c r="C14" i="11"/>
  <c r="AR18" i="7"/>
  <c r="AU18" i="7" s="1"/>
  <c r="C20" i="11"/>
  <c r="C17" i="11"/>
  <c r="D43" i="11"/>
  <c r="E51" i="11"/>
  <c r="C44" i="11"/>
  <c r="A16" i="11"/>
  <c r="D61" i="5"/>
  <c r="AR19" i="9"/>
  <c r="AO19" i="5"/>
  <c r="AR20" i="9"/>
  <c r="AO20" i="5"/>
  <c r="AR21" i="9"/>
  <c r="AO21" i="5"/>
  <c r="AS21" i="7" s="1"/>
  <c r="AV21" i="7" s="1"/>
  <c r="AM22" i="9"/>
  <c r="I18" i="11" s="1"/>
  <c r="AM23" i="9"/>
  <c r="I19" i="11" s="1"/>
  <c r="AM24" i="9"/>
  <c r="I20" i="11" s="1"/>
  <c r="AM19" i="9"/>
  <c r="I15" i="11" s="1"/>
  <c r="AR18" i="9"/>
  <c r="AO18" i="5"/>
  <c r="AR24" i="9"/>
  <c r="AR22" i="9"/>
  <c r="AO22" i="5"/>
  <c r="AS22" i="7" s="1"/>
  <c r="AV22" i="7" s="1"/>
  <c r="AR23" i="9"/>
  <c r="AM20" i="9"/>
  <c r="I16" i="11" s="1"/>
  <c r="AM21" i="9"/>
  <c r="I17" i="11" s="1"/>
  <c r="AM18" i="9"/>
  <c r="I14" i="11" s="1"/>
  <c r="I44" i="11"/>
  <c r="B49" i="9"/>
  <c r="D49" i="9" s="1"/>
  <c r="AU22" i="9"/>
  <c r="AM17" i="7"/>
  <c r="AO17" i="7" s="1"/>
  <c r="G13" i="11" s="1"/>
  <c r="AR17" i="7"/>
  <c r="AR17" i="9"/>
  <c r="AO17" i="5"/>
  <c r="AP17" i="5" s="1"/>
  <c r="AQ17" i="5" s="1"/>
  <c r="AT17" i="9" s="1"/>
  <c r="B51" i="7"/>
  <c r="B60" i="7"/>
  <c r="B64" i="7"/>
  <c r="D62" i="7"/>
  <c r="C62" i="7"/>
  <c r="B50" i="9"/>
  <c r="B55" i="7"/>
  <c r="B63" i="7"/>
  <c r="B53" i="7"/>
  <c r="AU24" i="9"/>
  <c r="B48" i="7"/>
  <c r="B57" i="7"/>
  <c r="B52" i="7"/>
  <c r="B61" i="7"/>
  <c r="B50" i="7"/>
  <c r="B59" i="7"/>
  <c r="B65" i="7"/>
  <c r="B54" i="7"/>
  <c r="B66" i="7"/>
  <c r="B49" i="7"/>
  <c r="B58" i="7"/>
  <c r="B56" i="7"/>
  <c r="C49" i="5"/>
  <c r="D49" i="5"/>
  <c r="C57" i="5"/>
  <c r="D57" i="5"/>
  <c r="C63" i="5"/>
  <c r="D63" i="5"/>
  <c r="C52" i="5"/>
  <c r="D52" i="5"/>
  <c r="C56" i="5"/>
  <c r="D56" i="5"/>
  <c r="C60" i="5"/>
  <c r="D60" i="5"/>
  <c r="C64" i="5"/>
  <c r="D64" i="5"/>
  <c r="C59" i="5"/>
  <c r="D59" i="5"/>
  <c r="C65" i="5"/>
  <c r="D65" i="5"/>
  <c r="C50" i="5"/>
  <c r="D50" i="5"/>
  <c r="C54" i="5"/>
  <c r="D54" i="5"/>
  <c r="C58" i="5"/>
  <c r="D58" i="5"/>
  <c r="C62" i="5"/>
  <c r="D62" i="5"/>
  <c r="C66" i="5"/>
  <c r="D66" i="5"/>
  <c r="C67" i="9"/>
  <c r="D51" i="9"/>
  <c r="C51" i="9"/>
  <c r="D66" i="9"/>
  <c r="C66" i="9"/>
  <c r="AM17" i="9"/>
  <c r="D60" i="9"/>
  <c r="C60" i="9"/>
  <c r="C65" i="9"/>
  <c r="D65" i="9"/>
  <c r="D59" i="9"/>
  <c r="C59" i="9"/>
  <c r="C62" i="9"/>
  <c r="D62" i="9"/>
  <c r="D55" i="9"/>
  <c r="C55" i="9"/>
  <c r="D63" i="9"/>
  <c r="C63" i="9"/>
  <c r="C54" i="9" l="1"/>
  <c r="B28" i="5"/>
  <c r="C28" i="5" s="1"/>
  <c r="O30" i="11"/>
  <c r="P30" i="11" s="1"/>
  <c r="Q30" i="11" s="1"/>
  <c r="AT25" i="9"/>
  <c r="AZ25" i="9" s="1"/>
  <c r="AT25" i="7"/>
  <c r="AW25" i="7" s="1"/>
  <c r="AS30" i="7"/>
  <c r="AS30" i="9"/>
  <c r="B30" i="5"/>
  <c r="D26" i="11"/>
  <c r="M26" i="11" s="1"/>
  <c r="N26" i="11" s="1"/>
  <c r="E21" i="11"/>
  <c r="AT28" i="7"/>
  <c r="AW28" i="7" s="1"/>
  <c r="AT28" i="9"/>
  <c r="AZ28" i="9" s="1"/>
  <c r="AS28" i="7"/>
  <c r="AV28" i="7" s="1"/>
  <c r="AS28" i="9"/>
  <c r="AY28" i="9" s="1"/>
  <c r="AT29" i="9"/>
  <c r="AZ29" i="9" s="1"/>
  <c r="AT29" i="7"/>
  <c r="AW29" i="7" s="1"/>
  <c r="E25" i="11"/>
  <c r="AS29" i="7"/>
  <c r="AV29" i="7" s="1"/>
  <c r="AS29" i="9"/>
  <c r="AY29" i="9" s="1"/>
  <c r="D25" i="11"/>
  <c r="B29" i="5"/>
  <c r="AS25" i="9"/>
  <c r="AY25" i="9" s="1"/>
  <c r="AS25" i="7"/>
  <c r="AV25" i="7" s="1"/>
  <c r="D21" i="11"/>
  <c r="B25" i="5"/>
  <c r="AP30" i="5"/>
  <c r="AQ30" i="5" s="1"/>
  <c r="AT26" i="9"/>
  <c r="AZ26" i="9" s="1"/>
  <c r="AT26" i="7"/>
  <c r="AW26" i="7" s="1"/>
  <c r="AS26" i="9"/>
  <c r="AY26" i="9" s="1"/>
  <c r="AS26" i="7"/>
  <c r="AV26" i="7" s="1"/>
  <c r="B26" i="5"/>
  <c r="D22" i="11"/>
  <c r="AT27" i="9"/>
  <c r="AZ27" i="9" s="1"/>
  <c r="AT27" i="7"/>
  <c r="AW27" i="7" s="1"/>
  <c r="E23" i="11"/>
  <c r="AS27" i="9"/>
  <c r="AY27" i="9" s="1"/>
  <c r="AS27" i="7"/>
  <c r="AV27" i="7" s="1"/>
  <c r="D23" i="11"/>
  <c r="B27" i="5"/>
  <c r="H23" i="11"/>
  <c r="K40" i="11"/>
  <c r="K38" i="11"/>
  <c r="K34" i="11"/>
  <c r="O34" i="11" s="1"/>
  <c r="P34" i="11" s="1"/>
  <c r="Q34" i="11" s="1"/>
  <c r="K22" i="11"/>
  <c r="H39" i="11"/>
  <c r="K26" i="11"/>
  <c r="K29" i="11"/>
  <c r="O29" i="11" s="1"/>
  <c r="P29" i="11" s="1"/>
  <c r="Q29" i="11" s="1"/>
  <c r="K28" i="11"/>
  <c r="O28" i="11" s="1"/>
  <c r="P28" i="11" s="1"/>
  <c r="Q28" i="11" s="1"/>
  <c r="E24" i="11"/>
  <c r="H24" i="11"/>
  <c r="H27" i="11"/>
  <c r="K30" i="11"/>
  <c r="K36" i="11"/>
  <c r="O36" i="11" s="1"/>
  <c r="P36" i="11" s="1"/>
  <c r="Q36" i="11" s="1"/>
  <c r="K24" i="11"/>
  <c r="H40" i="11"/>
  <c r="H31" i="11"/>
  <c r="O31" i="11" s="1"/>
  <c r="P31" i="11" s="1"/>
  <c r="Q31" i="11" s="1"/>
  <c r="H25" i="11"/>
  <c r="H35" i="11"/>
  <c r="K39" i="11"/>
  <c r="K35" i="11"/>
  <c r="K27" i="11"/>
  <c r="M36" i="11"/>
  <c r="N36" i="11" s="1"/>
  <c r="L36" i="11"/>
  <c r="A37" i="11"/>
  <c r="C31" i="9"/>
  <c r="D31" i="9"/>
  <c r="D30" i="9"/>
  <c r="C30" i="9"/>
  <c r="C42" i="9"/>
  <c r="D42" i="9"/>
  <c r="K45" i="11"/>
  <c r="C52" i="9"/>
  <c r="K46" i="11"/>
  <c r="D40" i="9"/>
  <c r="C40" i="9"/>
  <c r="D33" i="9"/>
  <c r="C33" i="9"/>
  <c r="D26" i="9"/>
  <c r="C26" i="9"/>
  <c r="C39" i="9"/>
  <c r="D39" i="9"/>
  <c r="C38" i="9"/>
  <c r="D38" i="9"/>
  <c r="D64" i="9"/>
  <c r="D44" i="9"/>
  <c r="C44" i="9"/>
  <c r="K47" i="11"/>
  <c r="C34" i="9"/>
  <c r="D34" i="9"/>
  <c r="D43" i="9"/>
  <c r="C43" i="9"/>
  <c r="C28" i="9"/>
  <c r="D28" i="9"/>
  <c r="C32" i="9"/>
  <c r="D32" i="9"/>
  <c r="C27" i="7"/>
  <c r="D27" i="7"/>
  <c r="C35" i="7"/>
  <c r="D35" i="7"/>
  <c r="H54" i="11"/>
  <c r="C39" i="7"/>
  <c r="D39" i="7"/>
  <c r="H58" i="11"/>
  <c r="H46" i="11"/>
  <c r="D43" i="7"/>
  <c r="C43" i="7"/>
  <c r="H59" i="11"/>
  <c r="C31" i="7"/>
  <c r="D31" i="7"/>
  <c r="C29" i="7"/>
  <c r="D29" i="7"/>
  <c r="D28" i="7"/>
  <c r="C28" i="7"/>
  <c r="H50" i="11"/>
  <c r="D44" i="7"/>
  <c r="C44" i="7"/>
  <c r="AF3" i="6"/>
  <c r="AF3" i="8"/>
  <c r="AF3" i="10"/>
  <c r="D28" i="5"/>
  <c r="D51" i="5"/>
  <c r="C49" i="9"/>
  <c r="AU19" i="7"/>
  <c r="F13" i="11"/>
  <c r="AU20" i="7"/>
  <c r="C53" i="5"/>
  <c r="F19" i="11"/>
  <c r="G19" i="11"/>
  <c r="F43" i="11"/>
  <c r="G43" i="11"/>
  <c r="F15" i="11"/>
  <c r="L15" i="11" s="1"/>
  <c r="AO19" i="7"/>
  <c r="G15" i="11" s="1"/>
  <c r="F20" i="11"/>
  <c r="G20" i="11"/>
  <c r="AO18" i="7"/>
  <c r="G14" i="11" s="1"/>
  <c r="F14" i="11"/>
  <c r="L14" i="11" s="1"/>
  <c r="G42" i="11"/>
  <c r="F16" i="11"/>
  <c r="L16" i="11" s="1"/>
  <c r="AO20" i="7"/>
  <c r="G16" i="11" s="1"/>
  <c r="B22" i="7"/>
  <c r="F18" i="11"/>
  <c r="F17" i="11"/>
  <c r="K43" i="11"/>
  <c r="J43" i="11"/>
  <c r="D17" i="11"/>
  <c r="D16" i="11"/>
  <c r="AS20" i="7"/>
  <c r="AS19" i="9"/>
  <c r="D15" i="11"/>
  <c r="AS19" i="7"/>
  <c r="AS23" i="9"/>
  <c r="D19" i="11"/>
  <c r="D18" i="11"/>
  <c r="D20" i="11"/>
  <c r="AS18" i="7"/>
  <c r="D14" i="11"/>
  <c r="E43" i="11"/>
  <c r="D44" i="11"/>
  <c r="B48" i="5"/>
  <c r="A17" i="11"/>
  <c r="AP17" i="7"/>
  <c r="AQ17" i="7" s="1"/>
  <c r="H13" i="11" s="1"/>
  <c r="AU18" i="9"/>
  <c r="AX18" i="9" s="1"/>
  <c r="AO18" i="9"/>
  <c r="J14" i="11" s="1"/>
  <c r="AO20" i="9"/>
  <c r="J16" i="11" s="1"/>
  <c r="AP22" i="5"/>
  <c r="AQ22" i="5" s="1"/>
  <c r="AT22" i="7" s="1"/>
  <c r="AW22" i="7" s="1"/>
  <c r="AS22" i="9"/>
  <c r="AU20" i="9"/>
  <c r="AX20" i="9" s="1"/>
  <c r="AX24" i="9"/>
  <c r="AO24" i="9"/>
  <c r="J20" i="11" s="1"/>
  <c r="AX22" i="9"/>
  <c r="AO22" i="9"/>
  <c r="J18" i="11" s="1"/>
  <c r="J41" i="11"/>
  <c r="AS21" i="9"/>
  <c r="AP20" i="5"/>
  <c r="AQ20" i="5" s="1"/>
  <c r="AS20" i="9"/>
  <c r="AU19" i="9"/>
  <c r="AX19" i="9" s="1"/>
  <c r="AO21" i="9"/>
  <c r="J17" i="11" s="1"/>
  <c r="AS24" i="9"/>
  <c r="AP18" i="5"/>
  <c r="AQ18" i="5" s="1"/>
  <c r="AS18" i="9"/>
  <c r="AO19" i="9"/>
  <c r="J15" i="11" s="1"/>
  <c r="AX23" i="9"/>
  <c r="AO23" i="9"/>
  <c r="J42" i="11"/>
  <c r="AP21" i="5"/>
  <c r="AQ21" i="5" s="1"/>
  <c r="AT21" i="7" s="1"/>
  <c r="AW21" i="7" s="1"/>
  <c r="AU21" i="9"/>
  <c r="AX21" i="9" s="1"/>
  <c r="AP19" i="5"/>
  <c r="AQ19" i="5" s="1"/>
  <c r="AV17" i="9"/>
  <c r="B17" i="7"/>
  <c r="C17" i="7" s="1"/>
  <c r="AU17" i="9"/>
  <c r="AX17" i="9" s="1"/>
  <c r="AU17" i="7"/>
  <c r="B47" i="5"/>
  <c r="B22" i="5"/>
  <c r="D22" i="5" s="1"/>
  <c r="B18" i="5"/>
  <c r="C18" i="5" s="1"/>
  <c r="AB13" i="11"/>
  <c r="B19" i="5"/>
  <c r="D19" i="5" s="1"/>
  <c r="D13" i="11"/>
  <c r="E13" i="11"/>
  <c r="B17" i="5"/>
  <c r="D17" i="5" s="1"/>
  <c r="B23" i="5"/>
  <c r="D23" i="5" s="1"/>
  <c r="AS17" i="7"/>
  <c r="AV17" i="7" s="1"/>
  <c r="AT17" i="7"/>
  <c r="AI14" i="6"/>
  <c r="AS17" i="9"/>
  <c r="B21" i="5"/>
  <c r="D21" i="5" s="1"/>
  <c r="D64" i="7"/>
  <c r="C64" i="7"/>
  <c r="D66" i="7"/>
  <c r="C66" i="7"/>
  <c r="D50" i="7"/>
  <c r="C50" i="7"/>
  <c r="D52" i="7"/>
  <c r="C52" i="7"/>
  <c r="D53" i="7"/>
  <c r="C53" i="7"/>
  <c r="D58" i="7"/>
  <c r="C58" i="7"/>
  <c r="D54" i="7"/>
  <c r="C54" i="7"/>
  <c r="D65" i="7"/>
  <c r="C65" i="7"/>
  <c r="D57" i="7"/>
  <c r="C57" i="7"/>
  <c r="D63" i="7"/>
  <c r="C63" i="7"/>
  <c r="D60" i="7"/>
  <c r="C60" i="7"/>
  <c r="D56" i="7"/>
  <c r="C56" i="7"/>
  <c r="D49" i="7"/>
  <c r="C49" i="7"/>
  <c r="D59" i="7"/>
  <c r="C59" i="7"/>
  <c r="D61" i="7"/>
  <c r="C61" i="7"/>
  <c r="D48" i="7"/>
  <c r="C48" i="7"/>
  <c r="D55" i="7"/>
  <c r="C55" i="7"/>
  <c r="C50" i="9"/>
  <c r="D50" i="9"/>
  <c r="D51" i="7"/>
  <c r="C51" i="7"/>
  <c r="B24" i="5"/>
  <c r="I13" i="11"/>
  <c r="AO17" i="9"/>
  <c r="B45" i="9"/>
  <c r="O27" i="11" l="1"/>
  <c r="P27" i="11" s="1"/>
  <c r="Q27" i="11" s="1"/>
  <c r="O35" i="11"/>
  <c r="P35" i="11" s="1"/>
  <c r="Q35" i="11" s="1"/>
  <c r="C27" i="5"/>
  <c r="D27" i="5"/>
  <c r="D26" i="5"/>
  <c r="C26" i="5"/>
  <c r="D25" i="5"/>
  <c r="C25" i="5"/>
  <c r="C29" i="5"/>
  <c r="D29" i="5"/>
  <c r="AT30" i="9"/>
  <c r="AT30" i="7"/>
  <c r="E26" i="11"/>
  <c r="O26" i="11" s="1"/>
  <c r="P26" i="11" s="1"/>
  <c r="Q26" i="11" s="1"/>
  <c r="D30" i="5"/>
  <c r="C30" i="5"/>
  <c r="M37" i="11"/>
  <c r="N37" i="11" s="1"/>
  <c r="O37" i="11"/>
  <c r="P37" i="11" s="1"/>
  <c r="Q37" i="11" s="1"/>
  <c r="L37" i="11"/>
  <c r="A38" i="11"/>
  <c r="N14" i="10"/>
  <c r="T14" i="10" s="1"/>
  <c r="X15" i="11" s="1"/>
  <c r="P23" i="10"/>
  <c r="R22" i="10" s="1"/>
  <c r="Z15" i="11" s="1"/>
  <c r="AI15" i="10"/>
  <c r="N14" i="8"/>
  <c r="T14" i="8" s="1"/>
  <c r="X14" i="11" s="1"/>
  <c r="P23" i="8"/>
  <c r="R22" i="8" s="1"/>
  <c r="Z14" i="11" s="1"/>
  <c r="AI15" i="8"/>
  <c r="P23" i="6"/>
  <c r="P22" i="6" s="1"/>
  <c r="R22" i="6" s="1"/>
  <c r="Z13" i="11" s="1"/>
  <c r="N14" i="6"/>
  <c r="T14" i="6" s="1"/>
  <c r="X13" i="11" s="1"/>
  <c r="AI15" i="6"/>
  <c r="AM14" i="6" s="1"/>
  <c r="Y13" i="11" s="1"/>
  <c r="B18" i="7"/>
  <c r="M16" i="11"/>
  <c r="N16" i="11" s="1"/>
  <c r="E17" i="7"/>
  <c r="E18" i="7" s="1"/>
  <c r="AV23" i="9"/>
  <c r="AY23" i="9" s="1"/>
  <c r="AW17" i="9"/>
  <c r="B19" i="7"/>
  <c r="D19" i="7" s="1"/>
  <c r="AV19" i="7"/>
  <c r="AV20" i="7"/>
  <c r="AP19" i="7"/>
  <c r="AQ19" i="7" s="1"/>
  <c r="H15" i="11" s="1"/>
  <c r="H43" i="11"/>
  <c r="AV18" i="7"/>
  <c r="AP18" i="7"/>
  <c r="AQ18" i="7" s="1"/>
  <c r="H14" i="11" s="1"/>
  <c r="H17" i="11"/>
  <c r="AW21" i="9"/>
  <c r="AP20" i="7"/>
  <c r="AQ20" i="7" s="1"/>
  <c r="H16" i="11" s="1"/>
  <c r="H42" i="11"/>
  <c r="G18" i="11"/>
  <c r="AV22" i="9"/>
  <c r="AY22" i="9" s="1"/>
  <c r="H20" i="11"/>
  <c r="J44" i="11"/>
  <c r="G17" i="11"/>
  <c r="M17" i="11" s="1"/>
  <c r="N17" i="11" s="1"/>
  <c r="AV21" i="9"/>
  <c r="B21" i="7"/>
  <c r="H19" i="11"/>
  <c r="AP23" i="9"/>
  <c r="AQ23" i="9" s="1"/>
  <c r="K19" i="11" s="1"/>
  <c r="J19" i="11"/>
  <c r="AP22" i="9"/>
  <c r="AQ22" i="9" s="1"/>
  <c r="K18" i="11" s="1"/>
  <c r="AP18" i="9"/>
  <c r="AQ18" i="9" s="1"/>
  <c r="K14" i="11" s="1"/>
  <c r="M14" i="11"/>
  <c r="N14" i="11" s="1"/>
  <c r="M15" i="11"/>
  <c r="N15" i="11" s="1"/>
  <c r="AW17" i="7"/>
  <c r="AT19" i="9"/>
  <c r="AT19" i="7"/>
  <c r="E15" i="11"/>
  <c r="E17" i="11"/>
  <c r="E14" i="11"/>
  <c r="AT18" i="7"/>
  <c r="AW18" i="7" s="1"/>
  <c r="AT24" i="9"/>
  <c r="E20" i="11"/>
  <c r="AT20" i="7"/>
  <c r="E16" i="11"/>
  <c r="D48" i="5"/>
  <c r="C48" i="5"/>
  <c r="AT23" i="9"/>
  <c r="E19" i="11"/>
  <c r="AT22" i="9"/>
  <c r="E18" i="11"/>
  <c r="E44" i="11"/>
  <c r="L17" i="11"/>
  <c r="A18" i="11"/>
  <c r="C19" i="5"/>
  <c r="AT21" i="9"/>
  <c r="AY21" i="9"/>
  <c r="AV20" i="9"/>
  <c r="AY20" i="9" s="1"/>
  <c r="B20" i="7"/>
  <c r="B20" i="9"/>
  <c r="AV18" i="9"/>
  <c r="AY18" i="9" s="1"/>
  <c r="AV24" i="9"/>
  <c r="AY24" i="9" s="1"/>
  <c r="AV19" i="9"/>
  <c r="AY19" i="9" s="1"/>
  <c r="K42" i="11"/>
  <c r="AP19" i="9"/>
  <c r="AQ19" i="9" s="1"/>
  <c r="K15" i="11" s="1"/>
  <c r="AT18" i="9"/>
  <c r="AP21" i="9"/>
  <c r="AQ21" i="9" s="1"/>
  <c r="K17" i="11" s="1"/>
  <c r="AT20" i="9"/>
  <c r="B47" i="7"/>
  <c r="K41" i="11"/>
  <c r="B22" i="9"/>
  <c r="AP24" i="9"/>
  <c r="AQ24" i="9" s="1"/>
  <c r="K20" i="11" s="1"/>
  <c r="AP20" i="9"/>
  <c r="AQ20" i="9" s="1"/>
  <c r="K16" i="11" s="1"/>
  <c r="B48" i="9"/>
  <c r="D17" i="7"/>
  <c r="AB14" i="11"/>
  <c r="C47" i="5"/>
  <c r="D47" i="5"/>
  <c r="C21" i="5"/>
  <c r="C22" i="5"/>
  <c r="D18" i="5"/>
  <c r="C23" i="5"/>
  <c r="E17" i="5"/>
  <c r="E18" i="5" s="1"/>
  <c r="E19" i="5" s="1"/>
  <c r="E21" i="5" s="1"/>
  <c r="E22" i="5" s="1"/>
  <c r="E23" i="5" s="1"/>
  <c r="E24" i="5" s="1"/>
  <c r="AY17" i="9"/>
  <c r="C17" i="5"/>
  <c r="AC13" i="11"/>
  <c r="B47" i="9"/>
  <c r="B46" i="7"/>
  <c r="B46" i="9"/>
  <c r="B23" i="7"/>
  <c r="AI14" i="8"/>
  <c r="AM14" i="8" s="1"/>
  <c r="Y14" i="11" s="1"/>
  <c r="C18" i="7"/>
  <c r="D18" i="7"/>
  <c r="B24" i="7"/>
  <c r="C22" i="7"/>
  <c r="D22" i="7"/>
  <c r="C24" i="5"/>
  <c r="D24" i="5"/>
  <c r="AP17" i="9"/>
  <c r="AQ17" i="9" s="1"/>
  <c r="K13" i="11" s="1"/>
  <c r="O13" i="11" s="1"/>
  <c r="B23" i="9"/>
  <c r="C45" i="9"/>
  <c r="D45" i="9"/>
  <c r="B19" i="9"/>
  <c r="B18" i="9"/>
  <c r="B24" i="9"/>
  <c r="B21" i="9"/>
  <c r="J13" i="11"/>
  <c r="AI14" i="10"/>
  <c r="B17" i="9"/>
  <c r="L13" i="11"/>
  <c r="AB15" i="11"/>
  <c r="X17" i="11" l="1"/>
  <c r="AM14" i="10"/>
  <c r="Y15" i="11" s="1"/>
  <c r="Y17" i="11" s="1"/>
  <c r="C19" i="7"/>
  <c r="L38" i="11"/>
  <c r="M38" i="11"/>
  <c r="N38" i="11" s="1"/>
  <c r="O38" i="11"/>
  <c r="P38" i="11" s="1"/>
  <c r="Q38" i="11" s="1"/>
  <c r="A39" i="11"/>
  <c r="Z17" i="11"/>
  <c r="E25" i="5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B34" i="6" s="1"/>
  <c r="V34" i="6" s="1"/>
  <c r="AW19" i="7"/>
  <c r="AW23" i="9"/>
  <c r="AZ23" i="9" s="1"/>
  <c r="E19" i="7"/>
  <c r="AW20" i="7"/>
  <c r="AW24" i="9"/>
  <c r="AZ24" i="9" s="1"/>
  <c r="O14" i="11"/>
  <c r="P14" i="11" s="1"/>
  <c r="Q14" i="11" s="1"/>
  <c r="K44" i="11"/>
  <c r="D21" i="7"/>
  <c r="C21" i="7"/>
  <c r="H18" i="11"/>
  <c r="O18" i="11" s="1"/>
  <c r="P18" i="11" s="1"/>
  <c r="Q18" i="11" s="1"/>
  <c r="AW22" i="9"/>
  <c r="AZ22" i="9" s="1"/>
  <c r="O15" i="11"/>
  <c r="P15" i="11" s="1"/>
  <c r="Q15" i="11" s="1"/>
  <c r="O16" i="11"/>
  <c r="P16" i="11" s="1"/>
  <c r="Q16" i="11" s="1"/>
  <c r="O17" i="11"/>
  <c r="P17" i="11" s="1"/>
  <c r="Q17" i="11" s="1"/>
  <c r="A19" i="11"/>
  <c r="L18" i="11"/>
  <c r="M18" i="11"/>
  <c r="N18" i="11" s="1"/>
  <c r="AW20" i="9"/>
  <c r="AZ20" i="9" s="1"/>
  <c r="C22" i="9"/>
  <c r="D22" i="9"/>
  <c r="AZ21" i="9"/>
  <c r="AW19" i="9"/>
  <c r="AZ19" i="9" s="1"/>
  <c r="C20" i="9"/>
  <c r="D20" i="9"/>
  <c r="D20" i="7"/>
  <c r="C20" i="7"/>
  <c r="C47" i="7"/>
  <c r="D47" i="7"/>
  <c r="AW18" i="9"/>
  <c r="AZ18" i="9" s="1"/>
  <c r="E20" i="7"/>
  <c r="E21" i="7" s="1"/>
  <c r="E22" i="7" s="1"/>
  <c r="D16" i="5"/>
  <c r="D48" i="9"/>
  <c r="C48" i="9"/>
  <c r="AB17" i="11"/>
  <c r="AD13" i="11"/>
  <c r="C16" i="5"/>
  <c r="D47" i="9"/>
  <c r="C47" i="9"/>
  <c r="C24" i="7"/>
  <c r="D24" i="7"/>
  <c r="AC14" i="11"/>
  <c r="C23" i="7"/>
  <c r="D23" i="7"/>
  <c r="C46" i="9"/>
  <c r="D46" i="9"/>
  <c r="C46" i="7"/>
  <c r="D46" i="7"/>
  <c r="AZ17" i="9"/>
  <c r="AC15" i="11"/>
  <c r="M13" i="11"/>
  <c r="C17" i="9"/>
  <c r="D17" i="9"/>
  <c r="E17" i="9"/>
  <c r="E18" i="9" s="1"/>
  <c r="E19" i="9" s="1"/>
  <c r="D21" i="9"/>
  <c r="C21" i="9"/>
  <c r="C24" i="9"/>
  <c r="D24" i="9"/>
  <c r="C18" i="9"/>
  <c r="D18" i="9"/>
  <c r="C23" i="9"/>
  <c r="D23" i="9"/>
  <c r="D19" i="9"/>
  <c r="C19" i="9"/>
  <c r="P13" i="11"/>
  <c r="B35" i="6" l="1"/>
  <c r="V35" i="6" s="1"/>
  <c r="B33" i="6"/>
  <c r="V33" i="6" s="1"/>
  <c r="B36" i="6"/>
  <c r="V36" i="6" s="1"/>
  <c r="B37" i="6"/>
  <c r="V37" i="6" s="1"/>
  <c r="O39" i="11"/>
  <c r="L39" i="11"/>
  <c r="P39" i="11"/>
  <c r="Q39" i="11" s="1"/>
  <c r="M39" i="11"/>
  <c r="N39" i="11" s="1"/>
  <c r="A40" i="11"/>
  <c r="A20" i="11"/>
  <c r="A21" i="11" s="1"/>
  <c r="M19" i="11"/>
  <c r="N19" i="11" s="1"/>
  <c r="L19" i="11"/>
  <c r="O19" i="11"/>
  <c r="P19" i="11" s="1"/>
  <c r="Q19" i="11" s="1"/>
  <c r="AC39" i="10"/>
  <c r="E23" i="7"/>
  <c r="E24" i="7" s="1"/>
  <c r="E21" i="9"/>
  <c r="E23" i="9" s="1"/>
  <c r="E24" i="9" s="1"/>
  <c r="E20" i="9"/>
  <c r="AC17" i="11"/>
  <c r="C16" i="7"/>
  <c r="D16" i="7"/>
  <c r="AC39" i="6"/>
  <c r="B41" i="6"/>
  <c r="AC39" i="8"/>
  <c r="E16" i="5"/>
  <c r="B38" i="6" s="1"/>
  <c r="V38" i="6" s="1"/>
  <c r="AD14" i="11"/>
  <c r="C16" i="9"/>
  <c r="N13" i="11"/>
  <c r="AD15" i="11"/>
  <c r="D16" i="9"/>
  <c r="Q13" i="11"/>
  <c r="L21" i="11" l="1"/>
  <c r="A22" i="11"/>
  <c r="A23" i="11" s="1"/>
  <c r="M21" i="11"/>
  <c r="N21" i="11" s="1"/>
  <c r="O21" i="11"/>
  <c r="P21" i="11" s="1"/>
  <c r="Q21" i="11" s="1"/>
  <c r="M40" i="11"/>
  <c r="N40" i="11" s="1"/>
  <c r="O40" i="11"/>
  <c r="L40" i="11"/>
  <c r="P40" i="11"/>
  <c r="Q40" i="11" s="1"/>
  <c r="A41" i="11"/>
  <c r="E25" i="9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66" i="9" s="1"/>
  <c r="E67" i="9" s="1"/>
  <c r="E25" i="7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L20" i="11"/>
  <c r="M20" i="11"/>
  <c r="O20" i="11"/>
  <c r="P20" i="11" s="1"/>
  <c r="Q20" i="11" s="1"/>
  <c r="E22" i="9"/>
  <c r="B33" i="10" s="1"/>
  <c r="V33" i="10" s="1"/>
  <c r="B35" i="10"/>
  <c r="V35" i="10" s="1"/>
  <c r="AD17" i="11"/>
  <c r="B41" i="8"/>
  <c r="E16" i="7"/>
  <c r="B41" i="10"/>
  <c r="E16" i="9"/>
  <c r="L23" i="11" l="1"/>
  <c r="A24" i="11"/>
  <c r="M23" i="11"/>
  <c r="N23" i="11" s="1"/>
  <c r="O23" i="11"/>
  <c r="P23" i="11" s="1"/>
  <c r="Q23" i="11" s="1"/>
  <c r="L22" i="11"/>
  <c r="M22" i="11"/>
  <c r="N22" i="11" s="1"/>
  <c r="O22" i="11"/>
  <c r="P22" i="11" s="1"/>
  <c r="Q22" i="11" s="1"/>
  <c r="M41" i="11"/>
  <c r="N41" i="11" s="1"/>
  <c r="O41" i="11"/>
  <c r="P41" i="11" s="1"/>
  <c r="Q41" i="11" s="1"/>
  <c r="L41" i="11"/>
  <c r="A42" i="11"/>
  <c r="E47" i="7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B36" i="10"/>
  <c r="V36" i="10" s="1"/>
  <c r="B34" i="10"/>
  <c r="V34" i="10" s="1"/>
  <c r="B38" i="10"/>
  <c r="V38" i="10" s="1"/>
  <c r="B37" i="10"/>
  <c r="V37" i="10" s="1"/>
  <c r="N20" i="11"/>
  <c r="L24" i="11" l="1"/>
  <c r="A25" i="11"/>
  <c r="M24" i="11"/>
  <c r="N24" i="11" s="1"/>
  <c r="O24" i="11"/>
  <c r="P24" i="11" s="1"/>
  <c r="Q24" i="11" s="1"/>
  <c r="L42" i="11"/>
  <c r="M42" i="11"/>
  <c r="N42" i="11" s="1"/>
  <c r="O42" i="11"/>
  <c r="P42" i="11" s="1"/>
  <c r="Q42" i="11" s="1"/>
  <c r="B35" i="8"/>
  <c r="V35" i="8" s="1"/>
  <c r="B34" i="8"/>
  <c r="V34" i="8" s="1"/>
  <c r="B33" i="8"/>
  <c r="V33" i="8" s="1"/>
  <c r="B37" i="8"/>
  <c r="V37" i="8" s="1"/>
  <c r="B38" i="8"/>
  <c r="V38" i="8" s="1"/>
  <c r="B36" i="8"/>
  <c r="V36" i="8" s="1"/>
  <c r="L25" i="11" l="1"/>
  <c r="M25" i="11"/>
  <c r="N25" i="11" s="1"/>
  <c r="O25" i="11"/>
  <c r="P25" i="11" s="1"/>
  <c r="Q25" i="11" s="1"/>
  <c r="A43" i="11"/>
  <c r="A44" i="11" l="1"/>
  <c r="A45" i="11" s="1"/>
  <c r="L43" i="11"/>
  <c r="M43" i="11"/>
  <c r="N43" i="11" s="1"/>
  <c r="O43" i="11"/>
  <c r="P43" i="11" s="1"/>
  <c r="Q43" i="11" s="1"/>
  <c r="A46" i="11" l="1"/>
  <c r="O45" i="11"/>
  <c r="P45" i="11" s="1"/>
  <c r="Q45" i="11" s="1"/>
  <c r="L45" i="11"/>
  <c r="M45" i="11"/>
  <c r="N45" i="11" s="1"/>
  <c r="M44" i="11"/>
  <c r="N44" i="11" s="1"/>
  <c r="L44" i="11"/>
  <c r="O44" i="11"/>
  <c r="P44" i="11" s="1"/>
  <c r="Q44" i="11" s="1"/>
  <c r="A47" i="11" l="1"/>
  <c r="M46" i="11"/>
  <c r="N46" i="11" s="1"/>
  <c r="L46" i="11"/>
  <c r="O46" i="11"/>
  <c r="P46" i="11" s="1"/>
  <c r="Q46" i="11" l="1"/>
  <c r="A48" i="11"/>
  <c r="M47" i="11"/>
  <c r="N47" i="11" s="1"/>
  <c r="L47" i="11"/>
  <c r="O47" i="11"/>
  <c r="P47" i="11" s="1"/>
  <c r="Q47" i="11" l="1"/>
  <c r="A49" i="11"/>
  <c r="L48" i="11"/>
  <c r="M48" i="11"/>
  <c r="N48" i="11" s="1"/>
  <c r="O48" i="11"/>
  <c r="A50" i="11" l="1"/>
  <c r="M49" i="11"/>
  <c r="O49" i="11"/>
  <c r="P49" i="11" s="1"/>
  <c r="Q49" i="11" s="1"/>
  <c r="L49" i="11"/>
  <c r="P48" i="11"/>
  <c r="N49" i="11" l="1"/>
  <c r="Q48" i="11"/>
  <c r="A51" i="11"/>
  <c r="A52" i="11" s="1"/>
  <c r="O50" i="11"/>
  <c r="P50" i="11" s="1"/>
  <c r="Q50" i="11" s="1"/>
  <c r="L50" i="11"/>
  <c r="M50" i="11"/>
  <c r="N50" i="11" s="1"/>
  <c r="A53" i="11" l="1"/>
  <c r="M52" i="11"/>
  <c r="N52" i="11" s="1"/>
  <c r="L52" i="11"/>
  <c r="O52" i="11"/>
  <c r="P52" i="11" s="1"/>
  <c r="Q52" i="11" s="1"/>
  <c r="L51" i="11"/>
  <c r="M51" i="11"/>
  <c r="N51" i="11" s="1"/>
  <c r="O51" i="11"/>
  <c r="P51" i="11" s="1"/>
  <c r="Q51" i="11" l="1"/>
  <c r="A54" i="11"/>
  <c r="O53" i="11"/>
  <c r="P53" i="11" s="1"/>
  <c r="L53" i="11"/>
  <c r="M53" i="11"/>
  <c r="N53" i="11" s="1"/>
  <c r="A55" i="11" l="1"/>
  <c r="M54" i="11"/>
  <c r="N54" i="11" s="1"/>
  <c r="L54" i="11"/>
  <c r="O54" i="11"/>
  <c r="Q53" i="11"/>
  <c r="P54" i="11" l="1"/>
  <c r="A56" i="11"/>
  <c r="L55" i="11"/>
  <c r="M55" i="11"/>
  <c r="N55" i="11" s="1"/>
  <c r="O55" i="11"/>
  <c r="P55" i="11" s="1"/>
  <c r="Q55" i="11" s="1"/>
  <c r="A57" i="11" l="1"/>
  <c r="L56" i="11"/>
  <c r="M56" i="11"/>
  <c r="N56" i="11" s="1"/>
  <c r="O56" i="11"/>
  <c r="P56" i="11" s="1"/>
  <c r="Q54" i="11"/>
  <c r="Q56" i="11" l="1"/>
  <c r="A58" i="11"/>
  <c r="O57" i="11"/>
  <c r="P57" i="11" s="1"/>
  <c r="Q57" i="11" s="1"/>
  <c r="L57" i="11"/>
  <c r="M57" i="11"/>
  <c r="A59" i="11" l="1"/>
  <c r="M58" i="11"/>
  <c r="N58" i="11" s="1"/>
  <c r="L58" i="11"/>
  <c r="O58" i="11"/>
  <c r="P58" i="11" s="1"/>
  <c r="Q58" i="11" s="1"/>
  <c r="N57" i="11"/>
  <c r="A60" i="11" l="1"/>
  <c r="M59" i="11"/>
  <c r="N59" i="11" s="1"/>
  <c r="L59" i="11"/>
  <c r="O59" i="11"/>
  <c r="P59" i="11" s="1"/>
  <c r="Q59" i="11" s="1"/>
  <c r="A61" i="11" l="1"/>
  <c r="O60" i="11"/>
  <c r="P60" i="11" s="1"/>
  <c r="Q60" i="11" s="1"/>
  <c r="L60" i="11"/>
  <c r="M60" i="11"/>
  <c r="N60" i="11" s="1"/>
  <c r="A62" i="11" l="1"/>
  <c r="O61" i="11"/>
  <c r="P61" i="11" s="1"/>
  <c r="Q61" i="11" s="1"/>
  <c r="M61" i="11"/>
  <c r="N61" i="11" s="1"/>
  <c r="L61" i="11"/>
  <c r="L62" i="11" l="1"/>
  <c r="AF13" i="11" s="1"/>
  <c r="M62" i="11"/>
  <c r="AG13" i="11" s="1"/>
  <c r="O62" i="11"/>
  <c r="AH13" i="11" s="1"/>
  <c r="N62" i="11" l="1"/>
  <c r="P62" i="11"/>
  <c r="AI13" i="11" l="1"/>
  <c r="Q62" i="11"/>
</calcChain>
</file>

<file path=xl/sharedStrings.xml><?xml version="1.0" encoding="utf-8"?>
<sst xmlns="http://schemas.openxmlformats.org/spreadsheetml/2006/main" count="988" uniqueCount="138">
  <si>
    <t>Alumnos</t>
  </si>
  <si>
    <t>SUMA TOTAL</t>
  </si>
  <si>
    <t>Autoevaluación</t>
  </si>
  <si>
    <t>Coevaluación</t>
  </si>
  <si>
    <t>Fines Formativos</t>
  </si>
  <si>
    <t>Indicadores de desempeño</t>
  </si>
  <si>
    <t>C</t>
  </si>
  <si>
    <t>P</t>
  </si>
  <si>
    <t>MATRIZ DE EVALUACIÓN</t>
  </si>
  <si>
    <t>CONTROL DE ASISTENCIA Y EVALUACIONES</t>
  </si>
  <si>
    <t xml:space="preserve">LICENCIATURA EN: </t>
  </si>
  <si>
    <t xml:space="preserve">ASIGNATURA: </t>
  </si>
  <si>
    <t>GRUPO:</t>
  </si>
  <si>
    <t xml:space="preserve">PERIODO: </t>
  </si>
  <si>
    <t>No.</t>
  </si>
  <si>
    <t>NOMBRE DEL ALUMNO</t>
  </si>
  <si>
    <t>SIMBOLOGIA:</t>
  </si>
  <si>
    <t>A:</t>
  </si>
  <si>
    <t>ASISTENCIA</t>
  </si>
  <si>
    <t>CLASES IMPARTIDAS</t>
  </si>
  <si>
    <t>TOTAL FALTAS</t>
  </si>
  <si>
    <t>% ASISTENCIA</t>
  </si>
  <si>
    <t>F:</t>
  </si>
  <si>
    <t>FALTA</t>
  </si>
  <si>
    <t>J:</t>
  </si>
  <si>
    <t>JUSTIFICACIÓN</t>
  </si>
  <si>
    <t>NOMBRE Y FIRMA DEL CATEDRÁTICO</t>
  </si>
  <si>
    <t>CALIFICACIÓN</t>
  </si>
  <si>
    <t>CALIF. CON LETRA</t>
  </si>
  <si>
    <t>% PARCIAL</t>
  </si>
  <si>
    <t>PRIMER PARCIAL</t>
  </si>
  <si>
    <t>F</t>
  </si>
  <si>
    <t>1er.</t>
  </si>
  <si>
    <t>PROMEDIO MENSUAL ASISTENCIA</t>
  </si>
  <si>
    <t>SUSTITUCIÓN</t>
  </si>
  <si>
    <t>PORCENTAJE DE APROBACIÓN</t>
  </si>
  <si>
    <t>SUSTITUCÓN</t>
  </si>
  <si>
    <t>AR</t>
  </si>
  <si>
    <t>*</t>
  </si>
  <si>
    <t>CI</t>
  </si>
  <si>
    <t>-</t>
  </si>
  <si>
    <t>=</t>
  </si>
  <si>
    <t>AA</t>
  </si>
  <si>
    <t>PROMEDIO DE EFICIENCIA</t>
  </si>
  <si>
    <t>PORCENTAJE DE AVANCE PROGRAMÁTICO</t>
  </si>
  <si>
    <t>∑Cal</t>
  </si>
  <si>
    <t>TI</t>
  </si>
  <si>
    <t>TP</t>
  </si>
  <si>
    <t>SIMBOLOGÍA</t>
  </si>
  <si>
    <t>CI:</t>
  </si>
  <si>
    <t>Número de clases impartidas</t>
  </si>
  <si>
    <t>AR:</t>
  </si>
  <si>
    <t>Cantidad de alumnos regulares</t>
  </si>
  <si>
    <t>AA:</t>
  </si>
  <si>
    <t>Cantidad de alumnos aprobados</t>
  </si>
  <si>
    <t>PUEBLA,</t>
  </si>
  <si>
    <t>DE</t>
  </si>
  <si>
    <t>Faltas de alumnos en el periodo</t>
  </si>
  <si>
    <t>TI:</t>
  </si>
  <si>
    <t>Temas impartidos</t>
  </si>
  <si>
    <t>Cal:</t>
  </si>
  <si>
    <t>Calificaciones</t>
  </si>
  <si>
    <t>TP:</t>
  </si>
  <si>
    <t>Temas programados</t>
  </si>
  <si>
    <t>ALUMNOS REPROBADOS Y CAUSA DE LA REPROBACIÓN</t>
  </si>
  <si>
    <t>NOMBRE COMPLETO DEL ALUMNO</t>
  </si>
  <si>
    <t>CAUSA</t>
  </si>
  <si>
    <t>PROPUESTA DE SOLUCIÓN PARA REDUCIR EL PORCENTAJE DE REPROBACIÓN</t>
  </si>
  <si>
    <t>TEMAS PENDIENTES DEL PERIODO QUE SE REPORTAN</t>
  </si>
  <si>
    <t>TEMA(S)</t>
  </si>
  <si>
    <t>MOTIVO(S)</t>
  </si>
  <si>
    <t>PROMEDIO % ASISTENCIA</t>
  </si>
  <si>
    <t>PROMEDIO DE CALIFICACIONES</t>
  </si>
  <si>
    <t>SUMA DEL % PARCIALES</t>
  </si>
  <si>
    <t>SEGUNDO PARCIAL</t>
  </si>
  <si>
    <t>TERCER PARCIAL</t>
  </si>
  <si>
    <t>PROMEDIO GENERAL</t>
  </si>
  <si>
    <t>PROMEDIO</t>
  </si>
  <si>
    <t>EVALUACIÓN</t>
  </si>
  <si>
    <t>%</t>
  </si>
  <si>
    <t>T</t>
  </si>
  <si>
    <t xml:space="preserve">CICLO ESCOLAR </t>
  </si>
  <si>
    <t>LICENCIATURA EN:</t>
  </si>
  <si>
    <t>ASIGNATURA:</t>
  </si>
  <si>
    <t>PERIODO:</t>
  </si>
  <si>
    <t>COMPETENCIA:</t>
  </si>
  <si>
    <t>ORDINARIO</t>
  </si>
  <si>
    <t>ORD.</t>
  </si>
  <si>
    <t>2do.</t>
  </si>
  <si>
    <t>CONTROL DE ESTADISTICA SEMESTRAL</t>
  </si>
  <si>
    <t>A</t>
  </si>
  <si>
    <t>Estratégico</t>
  </si>
  <si>
    <t>SD/F</t>
  </si>
  <si>
    <t/>
  </si>
  <si>
    <t>Resolutivo</t>
  </si>
  <si>
    <t>EA2. Intercambio de opiniones acerca del Mantenimiento preventivo y correctivo de una red.</t>
  </si>
  <si>
    <t xml:space="preserve">ID1
Sin nivel
Ni lo intenta, no participa, no cumple, no es competente
Pre-formal
Define Mantenimiento preventivo y correctivo de una red
Receptivo
Identifica los Elementos Mantenimiento preventivo y correctivo de una red
Resolutivo
Analiza el tipo de Mantenimiento preventivo y correctivo de una red
Autónomo
Valora cual Mantenimiento aplicar de una red
Estratégico
Explica y aplica el
Mantenimiento preventivo y correctivo de una red
</t>
  </si>
  <si>
    <t>Ma</t>
  </si>
  <si>
    <t>MAYO</t>
  </si>
  <si>
    <t>JUNIO</t>
  </si>
  <si>
    <t>Instalar, configurar y
administrar un servidor web
mail poniéndolo a prueba
como servicio de correo
electrónico dentro de la
universidad.</t>
  </si>
  <si>
    <t>Sin Nivel</t>
  </si>
  <si>
    <t>Pre-Formal</t>
  </si>
  <si>
    <t>Receptivo</t>
  </si>
  <si>
    <t>Autónomo</t>
  </si>
  <si>
    <t>Lu</t>
  </si>
  <si>
    <t>Vi</t>
  </si>
  <si>
    <t>ID1. 
Sin nivel 
Identifica un Login
Pre-formal
Elige un lenguaje para la construcción de un Login
Receptivo
Construye un Login algoritmicamente
Estratégico
Realiza un Login, mostrando la identificación y autentificación</t>
  </si>
  <si>
    <t>Aplicar procedimientos, estrategias y herramientas que permitan garantizar la integridad, la disponibilidad y la confidencialidad de la información de una entidad.</t>
  </si>
  <si>
    <t>Investigar los tipos de ataques que se pueden presentar en un sistema informático para prevenir y corregir cada uno de ellos.</t>
  </si>
  <si>
    <t>OCTUBRE</t>
  </si>
  <si>
    <t>Identificar los diferentes antivirus que hay en el mercado, así como Instalar, configurar y ejecutar un antivirus ya sea en modo gráfico o en modo consola.</t>
  </si>
  <si>
    <t>Aplicar herramientas y formas de proteger aplicaciones y en sistemas de cómputo, estableciendo métodos de control y previsión de ataque de virus, interpretando los diferentes tipos de seguridad existentes y técnicas de criptografía aplicables</t>
  </si>
  <si>
    <t>EA1. Realiza una simulación de Auditoria de seguridad en el CSAP
Visita CSAP</t>
  </si>
  <si>
    <t xml:space="preserve">ID1. 
Sin nivel 
Define los administradores del S.O..
Pre-formal
Utiliza los administradores para explicar el funcionamiento del S.O..
Receptivo
Elige las tareas principales de los administradores.
Autónomo
Demuestra en un simulador el funcionamiento de los administradores del S.O..
</t>
  </si>
  <si>
    <t>Mi</t>
  </si>
  <si>
    <t>ITEM</t>
  </si>
  <si>
    <t>d</t>
  </si>
  <si>
    <t>GUZMAN SANTOS ALAN</t>
  </si>
  <si>
    <t>ILLAN MONJARDIN JOSE LUIS</t>
  </si>
  <si>
    <t xml:space="preserve">LA MADRID GONZALEZ FERNANDA ISABEL </t>
  </si>
  <si>
    <t>LOPEZ CASTRO GLORIA KARINA</t>
  </si>
  <si>
    <t>Ingeniería en Sistemas Computacionales</t>
  </si>
  <si>
    <t>SEGURIDAD INFORMÁTICA Y DE REDES</t>
  </si>
  <si>
    <t>ALDO ORTEGA PACHECO</t>
  </si>
  <si>
    <t>FEBRERO</t>
  </si>
  <si>
    <t>MARZO</t>
  </si>
  <si>
    <t>EA1: Realiza una presentación en PowerPoint mostrando los conocimientos adquiridos.</t>
  </si>
  <si>
    <t>ABRIL</t>
  </si>
  <si>
    <t>e</t>
  </si>
  <si>
    <t>f</t>
  </si>
  <si>
    <t>h</t>
  </si>
  <si>
    <t>CUATRIMESTRE:</t>
  </si>
  <si>
    <t>QUINTO</t>
  </si>
  <si>
    <t>2018-2019</t>
  </si>
  <si>
    <t>Y</t>
  </si>
  <si>
    <t>U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</si>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</sst>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  <font>
      <sz val="32"/>
      <color theme="1"/>
      <name val="Tahoma"/>
      <family val="2"/>
    </font>
    <font>
      <b/>
      <sz val="8"/>
      <color theme="1"/>
      <name val="Arial"/>
      <family val="2"/>
    </font>
    <font>
      <sz val="7.5"/>
      <color theme="1"/>
      <name val="Arial"/>
      <family val="2"/>
    </font>
    <font>
      <sz val="6"/>
      <color theme="1"/>
      <name val="Arial"/>
      <family val="2"/>
    </font>
    <font>
      <sz val="3.5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 textRotation="255"/>
      <protection hidden="1"/>
    </xf>
    <xf numFmtId="0" fontId="3" fillId="0" borderId="9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textRotation="255"/>
      <protection hidden="1"/>
    </xf>
    <xf numFmtId="0" fontId="3" fillId="0" borderId="8" xfId="0" applyFont="1" applyBorder="1" applyAlignment="1" applyProtection="1">
      <alignment horizontal="center" vertical="center" textRotation="255"/>
      <protection hidden="1"/>
    </xf>
    <xf numFmtId="0" fontId="0" fillId="0" borderId="0" xfId="0" applyAlignment="1" applyProtection="1">
      <alignment vertical="center"/>
      <protection hidden="1"/>
    </xf>
    <xf numFmtId="9" fontId="4" fillId="0" borderId="10" xfId="0" applyNumberFormat="1" applyFont="1" applyBorder="1" applyAlignment="1" applyProtection="1">
      <alignment horizontal="center" vertical="center"/>
      <protection hidden="1"/>
    </xf>
    <xf numFmtId="9" fontId="4" fillId="0" borderId="11" xfId="0" applyNumberFormat="1" applyFont="1" applyBorder="1" applyAlignment="1" applyProtection="1">
      <alignment horizontal="center" vertical="center" wrapText="1"/>
      <protection hidden="1"/>
    </xf>
    <xf numFmtId="9" fontId="2" fillId="0" borderId="2" xfId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/>
      <protection locked="0" hidden="1"/>
    </xf>
    <xf numFmtId="0" fontId="2" fillId="0" borderId="2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9" fontId="2" fillId="0" borderId="2" xfId="0" applyNumberFormat="1" applyFont="1" applyBorder="1" applyAlignment="1" applyProtection="1">
      <alignment horizontal="center" vertical="center"/>
      <protection locked="0" hidden="1"/>
    </xf>
    <xf numFmtId="1" fontId="2" fillId="0" borderId="2" xfId="0" applyNumberFormat="1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vertical="center"/>
      <protection hidden="1"/>
    </xf>
    <xf numFmtId="9" fontId="2" fillId="0" borderId="0" xfId="1" applyFont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textRotation="255" shrinkToFit="1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locked="0" hidden="1"/>
    </xf>
    <xf numFmtId="9" fontId="0" fillId="0" borderId="0" xfId="1" applyFont="1"/>
    <xf numFmtId="165" fontId="0" fillId="0" borderId="0" xfId="1" applyNumberFormat="1" applyFont="1"/>
    <xf numFmtId="166" fontId="0" fillId="0" borderId="0" xfId="1" applyNumberFormat="1" applyFont="1"/>
    <xf numFmtId="10" fontId="0" fillId="0" borderId="0" xfId="1" applyNumberFormat="1" applyFont="1"/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shrinkToFit="1"/>
      <protection locked="0"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9" fontId="2" fillId="0" borderId="1" xfId="0" applyNumberFormat="1" applyFont="1" applyBorder="1" applyAlignment="1" applyProtection="1">
      <alignment horizontal="center" vertical="center" wrapText="1"/>
      <protection hidden="1"/>
    </xf>
    <xf numFmtId="9" fontId="0" fillId="0" borderId="2" xfId="0" applyNumberFormat="1" applyBorder="1" applyAlignment="1" applyProtection="1">
      <alignment horizontal="center" vertical="center"/>
      <protection locked="0"/>
    </xf>
    <xf numFmtId="9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5" fontId="0" fillId="0" borderId="2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 hidden="1"/>
    </xf>
    <xf numFmtId="0" fontId="10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3" fillId="0" borderId="1" xfId="0" applyFont="1" applyBorder="1" applyAlignment="1" applyProtection="1">
      <alignment vertical="center"/>
      <protection locked="0" hidden="1"/>
    </xf>
    <xf numFmtId="0" fontId="3" fillId="0" borderId="0" xfId="0" applyFont="1" applyAlignment="1" applyProtection="1">
      <alignment horizontal="left" vertical="center"/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shrinkToFit="1"/>
      <protection locked="0" hidden="1"/>
    </xf>
    <xf numFmtId="0" fontId="11" fillId="0" borderId="1" xfId="0" applyFont="1" applyBorder="1" applyAlignment="1" applyProtection="1">
      <alignment horizontal="center" vertical="center" shrinkToFit="1"/>
      <protection locked="0" hidden="1"/>
    </xf>
    <xf numFmtId="0" fontId="3" fillId="0" borderId="2" xfId="0" applyFont="1" applyBorder="1" applyAlignment="1" applyProtection="1">
      <alignment horizontal="center" vertical="center" textRotation="255" shrinkToFi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textRotation="91"/>
      <protection hidden="1"/>
    </xf>
    <xf numFmtId="164" fontId="4" fillId="0" borderId="12" xfId="0" applyNumberFormat="1" applyFont="1" applyBorder="1" applyAlignment="1" applyProtection="1">
      <alignment horizontal="center" vertical="center" textRotation="91"/>
      <protection hidden="1"/>
    </xf>
    <xf numFmtId="0" fontId="0" fillId="0" borderId="15" xfId="0" applyBorder="1" applyProtection="1"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center" vertical="center" textRotation="255" shrinkToFit="1"/>
      <protection hidden="1"/>
    </xf>
    <xf numFmtId="0" fontId="3" fillId="0" borderId="13" xfId="0" applyFont="1" applyBorder="1" applyAlignment="1" applyProtection="1">
      <alignment horizontal="center" vertical="center" textRotation="255" shrinkToFit="1"/>
      <protection hidden="1"/>
    </xf>
    <xf numFmtId="0" fontId="0" fillId="0" borderId="14" xfId="0" applyBorder="1" applyProtection="1">
      <protection hidden="1"/>
    </xf>
    <xf numFmtId="0" fontId="0" fillId="0" borderId="3" xfId="0" applyBorder="1" applyProtection="1">
      <protection hidden="1"/>
    </xf>
    <xf numFmtId="0" fontId="2" fillId="0" borderId="14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right"/>
      <protection locked="0" hidden="1"/>
    </xf>
    <xf numFmtId="0" fontId="2" fillId="0" borderId="14" xfId="0" applyFont="1" applyBorder="1" applyAlignment="1" applyProtection="1">
      <alignment horizontal="right"/>
      <protection locked="0" hidden="1"/>
    </xf>
    <xf numFmtId="0" fontId="2" fillId="0" borderId="14" xfId="0" applyFont="1" applyBorder="1" applyAlignment="1" applyProtection="1">
      <alignment horizontal="left"/>
      <protection locked="0" hidden="1"/>
    </xf>
    <xf numFmtId="0" fontId="2" fillId="0" borderId="3" xfId="0" applyFont="1" applyBorder="1" applyAlignment="1" applyProtection="1">
      <alignment horizontal="left"/>
      <protection locked="0"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locked="0" hidden="1"/>
    </xf>
    <xf numFmtId="0" fontId="9" fillId="0" borderId="13" xfId="0" applyFont="1" applyBorder="1" applyAlignment="1" applyProtection="1">
      <alignment horizontal="center" vertical="center" wrapText="1"/>
      <protection locked="0" hidden="1"/>
    </xf>
    <xf numFmtId="0" fontId="9" fillId="0" borderId="12" xfId="0" applyFont="1" applyBorder="1" applyAlignment="1" applyProtection="1">
      <alignment horizontal="center" vertical="center" wrapText="1"/>
      <protection locked="0" hidden="1"/>
    </xf>
    <xf numFmtId="0" fontId="9" fillId="0" borderId="15" xfId="0" applyFont="1" applyBorder="1" applyAlignment="1" applyProtection="1">
      <alignment horizontal="center" vertical="center" wrapText="1"/>
      <protection locked="0"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9" fontId="2" fillId="0" borderId="14" xfId="0" applyNumberFormat="1" applyFont="1" applyBorder="1" applyAlignment="1" applyProtection="1">
      <alignment horizontal="center" vertical="center"/>
      <protection hidden="1"/>
    </xf>
    <xf numFmtId="9" fontId="2" fillId="0" borderId="3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textRotation="255"/>
      <protection hidden="1"/>
    </xf>
    <xf numFmtId="0" fontId="2" fillId="0" borderId="12" xfId="0" applyFont="1" applyBorder="1" applyAlignment="1" applyProtection="1">
      <alignment horizontal="center" vertical="center" textRotation="255"/>
      <protection hidden="1"/>
    </xf>
    <xf numFmtId="0" fontId="2" fillId="0" borderId="15" xfId="0" applyFont="1" applyBorder="1" applyAlignment="1" applyProtection="1">
      <alignment horizontal="center" vertical="center" textRotation="255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locked="0"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164" fontId="4" fillId="0" borderId="15" xfId="0" applyNumberFormat="1" applyFont="1" applyBorder="1" applyAlignment="1" applyProtection="1">
      <alignment horizontal="center" vertical="center" textRotation="91"/>
      <protection hidden="1"/>
    </xf>
    <xf numFmtId="164" fontId="4" fillId="0" borderId="2" xfId="0" applyNumberFormat="1" applyFont="1" applyBorder="1" applyAlignment="1" applyProtection="1">
      <alignment horizontal="center" vertical="center" textRotation="9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textRotation="255" shrinkToFit="1"/>
      <protection hidden="1"/>
    </xf>
    <xf numFmtId="0" fontId="3" fillId="0" borderId="15" xfId="0" applyFont="1" applyBorder="1" applyAlignment="1" applyProtection="1">
      <alignment horizontal="center" vertical="center" textRotation="255" shrinkToFit="1"/>
      <protection hidden="1"/>
    </xf>
    <xf numFmtId="0" fontId="8" fillId="0" borderId="5" xfId="0" applyFont="1" applyBorder="1" applyAlignment="1" applyProtection="1">
      <alignment horizontal="center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8" fillId="0" borderId="10" xfId="0" applyFont="1" applyBorder="1" applyAlignment="1" applyProtection="1">
      <alignment horizontal="center" vertical="center" wrapText="1"/>
      <protection locked="0" hidden="1"/>
    </xf>
    <xf numFmtId="0" fontId="8" fillId="0" borderId="11" xfId="0" applyFont="1" applyBorder="1" applyAlignment="1" applyProtection="1">
      <alignment horizontal="center" vertical="center" wrapText="1"/>
      <protection locked="0"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9" fontId="12" fillId="0" borderId="8" xfId="1" applyFont="1" applyBorder="1" applyAlignment="1" applyProtection="1">
      <alignment horizontal="center" vertical="center"/>
      <protection locked="0"/>
    </xf>
    <xf numFmtId="9" fontId="12" fillId="0" borderId="10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24">
    <dxf>
      <font>
        <b/>
        <i val="0"/>
        <strike val="0"/>
        <color auto="1"/>
        <name val="Cambria"/>
        <scheme val="none"/>
      </font>
      <fill>
        <patternFill patternType="solid">
          <fgColor theme="6" tint="0.39991454817346722"/>
          <bgColor theme="6" tint="0.39994506668294322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47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lor auto="1"/>
        <name val="Cambria"/>
        <scheme val="none"/>
      </font>
      <fill>
        <patternFill patternType="solid">
          <fgColor theme="6" tint="0.39991454817346722"/>
          <bgColor theme="6" tint="0.39994506668294322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47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lor auto="1"/>
        <name val="Cambria"/>
        <scheme val="none"/>
      </font>
      <fill>
        <patternFill patternType="solid">
          <fgColor theme="6" tint="0.39991454817346722"/>
          <bgColor theme="6" tint="0.39994506668294322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47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lor auto="1"/>
        <name val="Cambria"/>
        <scheme val="none"/>
      </font>
      <fill>
        <patternFill patternType="solid">
          <fgColor theme="6" tint="0.39991454817346722"/>
          <bgColor theme="6" tint="0.39994506668294322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47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lor auto="1"/>
        <name val="Cambria"/>
        <scheme val="none"/>
      </font>
      <fill>
        <patternFill patternType="solid">
          <fgColor theme="6" tint="0.39991454817346722"/>
          <bgColor theme="6" tint="0.39994506668294322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47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lor auto="1"/>
        <name val="Cambria"/>
        <scheme val="none"/>
      </font>
      <fill>
        <patternFill patternType="solid">
          <fgColor theme="6" tint="0.39991454817346722"/>
          <bgColor theme="6" tint="0.39994506668294322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47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lor auto="1"/>
        <name val="Cambria"/>
        <scheme val="none"/>
      </font>
      <fill>
        <patternFill patternType="solid">
          <fgColor theme="6" tint="0.39991454817346722"/>
          <bgColor theme="6" tint="0.39994506668294322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47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lor auto="1"/>
        <name val="Cambria"/>
        <scheme val="none"/>
      </font>
      <fill>
        <patternFill patternType="solid">
          <fgColor theme="6" tint="0.39991454817346722"/>
          <bgColor theme="6" tint="0.39994506668294322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47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1999152</xdr:colOff>
      <xdr:row>2</xdr:row>
      <xdr:rowOff>72031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177" cy="4530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1998094</xdr:colOff>
      <xdr:row>2</xdr:row>
      <xdr:rowOff>72031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177" cy="453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2401373</xdr:colOff>
      <xdr:row>2</xdr:row>
      <xdr:rowOff>147040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2563298" cy="528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38100</xdr:rowOff>
    </xdr:from>
    <xdr:to>
      <xdr:col>11</xdr:col>
      <xdr:colOff>142875</xdr:colOff>
      <xdr:row>7</xdr:row>
      <xdr:rowOff>0</xdr:rowOff>
    </xdr:to>
    <xdr:sp macro="" textlink="">
      <xdr:nvSpPr>
        <xdr:cNvPr id="3" name="AutoShape 126"/>
        <xdr:cNvSpPr>
          <a:spLocks noChangeArrowheads="1"/>
        </xdr:cNvSpPr>
      </xdr:nvSpPr>
      <xdr:spPr bwMode="auto">
        <a:xfrm>
          <a:off x="9525" y="657225"/>
          <a:ext cx="2514600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REPORTE  ESTADÍSTICO</a:t>
          </a:r>
        </a:p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28567</xdr:colOff>
      <xdr:row>3</xdr:row>
      <xdr:rowOff>104775</xdr:rowOff>
    </xdr:from>
    <xdr:to>
      <xdr:col>40</xdr:col>
      <xdr:colOff>228592</xdr:colOff>
      <xdr:row>7</xdr:row>
      <xdr:rowOff>0</xdr:rowOff>
    </xdr:to>
    <xdr:sp macro="" textlink="">
      <xdr:nvSpPr>
        <xdr:cNvPr id="4" name="AutoShape 127"/>
        <xdr:cNvSpPr>
          <a:spLocks noChangeArrowheads="1"/>
        </xdr:cNvSpPr>
      </xdr:nvSpPr>
      <xdr:spPr bwMode="auto">
        <a:xfrm>
          <a:off x="5743567" y="581025"/>
          <a:ext cx="3771900" cy="4667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EXAMEN                    GRUPO                                    MATERIA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19042</xdr:colOff>
      <xdr:row>0</xdr:row>
      <xdr:rowOff>38100</xdr:rowOff>
    </xdr:from>
    <xdr:to>
      <xdr:col>40</xdr:col>
      <xdr:colOff>219067</xdr:colOff>
      <xdr:row>1</xdr:row>
      <xdr:rowOff>114300</xdr:rowOff>
    </xdr:to>
    <xdr:sp macro="" textlink="">
      <xdr:nvSpPr>
        <xdr:cNvPr id="5" name="AutoShape 128"/>
        <xdr:cNvSpPr>
          <a:spLocks noChangeArrowheads="1"/>
        </xdr:cNvSpPr>
      </xdr:nvSpPr>
      <xdr:spPr bwMode="auto">
        <a:xfrm>
          <a:off x="5734042" y="38100"/>
          <a:ext cx="3771900" cy="2667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LICENCIATURA: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28567</xdr:colOff>
      <xdr:row>1</xdr:row>
      <xdr:rowOff>123825</xdr:rowOff>
    </xdr:from>
    <xdr:to>
      <xdr:col>40</xdr:col>
      <xdr:colOff>228592</xdr:colOff>
      <xdr:row>3</xdr:row>
      <xdr:rowOff>57150</xdr:rowOff>
    </xdr:to>
    <xdr:sp macro="" textlink="">
      <xdr:nvSpPr>
        <xdr:cNvPr id="6" name="AutoShape 129"/>
        <xdr:cNvSpPr>
          <a:spLocks noChangeArrowheads="1"/>
        </xdr:cNvSpPr>
      </xdr:nvSpPr>
      <xdr:spPr bwMode="auto">
        <a:xfrm>
          <a:off x="5743567" y="314325"/>
          <a:ext cx="3771900" cy="2190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ALUMNOS REGULARES: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56052</xdr:colOff>
      <xdr:row>2</xdr:row>
      <xdr:rowOff>119656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177" cy="4530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21167</xdr:rowOff>
    </xdr:from>
    <xdr:to>
      <xdr:col>5</xdr:col>
      <xdr:colOff>2019260</xdr:colOff>
      <xdr:row>2</xdr:row>
      <xdr:rowOff>93198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21167"/>
          <a:ext cx="2199177" cy="4530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1901521</xdr:colOff>
      <xdr:row>2</xdr:row>
      <xdr:rowOff>72031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177" cy="4530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28567</xdr:colOff>
      <xdr:row>3</xdr:row>
      <xdr:rowOff>104775</xdr:rowOff>
    </xdr:from>
    <xdr:to>
      <xdr:col>40</xdr:col>
      <xdr:colOff>228592</xdr:colOff>
      <xdr:row>7</xdr:row>
      <xdr:rowOff>0</xdr:rowOff>
    </xdr:to>
    <xdr:sp macro="" textlink="">
      <xdr:nvSpPr>
        <xdr:cNvPr id="4" name="AutoShape 127"/>
        <xdr:cNvSpPr>
          <a:spLocks noChangeArrowheads="1"/>
        </xdr:cNvSpPr>
      </xdr:nvSpPr>
      <xdr:spPr bwMode="auto">
        <a:xfrm>
          <a:off x="5743567" y="581025"/>
          <a:ext cx="3771900" cy="4667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EXAMEN                    GRUPO                                    MATERIA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19042</xdr:colOff>
      <xdr:row>0</xdr:row>
      <xdr:rowOff>38100</xdr:rowOff>
    </xdr:from>
    <xdr:to>
      <xdr:col>40</xdr:col>
      <xdr:colOff>219067</xdr:colOff>
      <xdr:row>1</xdr:row>
      <xdr:rowOff>114300</xdr:rowOff>
    </xdr:to>
    <xdr:sp macro="" textlink="">
      <xdr:nvSpPr>
        <xdr:cNvPr id="5" name="AutoShape 128"/>
        <xdr:cNvSpPr>
          <a:spLocks noChangeArrowheads="1"/>
        </xdr:cNvSpPr>
      </xdr:nvSpPr>
      <xdr:spPr bwMode="auto">
        <a:xfrm>
          <a:off x="5734042" y="38100"/>
          <a:ext cx="3771900" cy="2667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LICENCIATURA: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28567</xdr:colOff>
      <xdr:row>1</xdr:row>
      <xdr:rowOff>123825</xdr:rowOff>
    </xdr:from>
    <xdr:to>
      <xdr:col>40</xdr:col>
      <xdr:colOff>228592</xdr:colOff>
      <xdr:row>3</xdr:row>
      <xdr:rowOff>57150</xdr:rowOff>
    </xdr:to>
    <xdr:sp macro="" textlink="">
      <xdr:nvSpPr>
        <xdr:cNvPr id="6" name="AutoShape 129"/>
        <xdr:cNvSpPr>
          <a:spLocks noChangeArrowheads="1"/>
        </xdr:cNvSpPr>
      </xdr:nvSpPr>
      <xdr:spPr bwMode="auto">
        <a:xfrm>
          <a:off x="5743567" y="314325"/>
          <a:ext cx="3771900" cy="2190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ALUMNOS REGULARES: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11</xdr:col>
      <xdr:colOff>133350</xdr:colOff>
      <xdr:row>6</xdr:row>
      <xdr:rowOff>133350</xdr:rowOff>
    </xdr:to>
    <xdr:sp macro="" textlink="">
      <xdr:nvSpPr>
        <xdr:cNvPr id="8" name="AutoShape 126"/>
        <xdr:cNvSpPr>
          <a:spLocks noChangeArrowheads="1"/>
        </xdr:cNvSpPr>
      </xdr:nvSpPr>
      <xdr:spPr bwMode="auto">
        <a:xfrm>
          <a:off x="0" y="647700"/>
          <a:ext cx="2514600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REPORTE  ESTADÍSTICO</a:t>
          </a:r>
        </a:p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28567</xdr:colOff>
      <xdr:row>3</xdr:row>
      <xdr:rowOff>104775</xdr:rowOff>
    </xdr:from>
    <xdr:to>
      <xdr:col>40</xdr:col>
      <xdr:colOff>228592</xdr:colOff>
      <xdr:row>7</xdr:row>
      <xdr:rowOff>0</xdr:rowOff>
    </xdr:to>
    <xdr:sp macro="" textlink="">
      <xdr:nvSpPr>
        <xdr:cNvPr id="9" name="AutoShape 127"/>
        <xdr:cNvSpPr>
          <a:spLocks noChangeArrowheads="1"/>
        </xdr:cNvSpPr>
      </xdr:nvSpPr>
      <xdr:spPr bwMode="auto">
        <a:xfrm>
          <a:off x="5743567" y="581025"/>
          <a:ext cx="3771900" cy="4667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EXAMEN                    GRUPO                                    MATERIA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19042</xdr:colOff>
      <xdr:row>0</xdr:row>
      <xdr:rowOff>38100</xdr:rowOff>
    </xdr:from>
    <xdr:to>
      <xdr:col>40</xdr:col>
      <xdr:colOff>219067</xdr:colOff>
      <xdr:row>1</xdr:row>
      <xdr:rowOff>114300</xdr:rowOff>
    </xdr:to>
    <xdr:sp macro="" textlink="">
      <xdr:nvSpPr>
        <xdr:cNvPr id="10" name="AutoShape 128"/>
        <xdr:cNvSpPr>
          <a:spLocks noChangeArrowheads="1"/>
        </xdr:cNvSpPr>
      </xdr:nvSpPr>
      <xdr:spPr bwMode="auto">
        <a:xfrm>
          <a:off x="5734042" y="38100"/>
          <a:ext cx="3771900" cy="2667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LICENCIATURA: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28567</xdr:colOff>
      <xdr:row>1</xdr:row>
      <xdr:rowOff>123825</xdr:rowOff>
    </xdr:from>
    <xdr:to>
      <xdr:col>40</xdr:col>
      <xdr:colOff>228592</xdr:colOff>
      <xdr:row>3</xdr:row>
      <xdr:rowOff>57150</xdr:rowOff>
    </xdr:to>
    <xdr:sp macro="" textlink="">
      <xdr:nvSpPr>
        <xdr:cNvPr id="11" name="AutoShape 129"/>
        <xdr:cNvSpPr>
          <a:spLocks noChangeArrowheads="1"/>
        </xdr:cNvSpPr>
      </xdr:nvSpPr>
      <xdr:spPr bwMode="auto">
        <a:xfrm>
          <a:off x="5743567" y="314325"/>
          <a:ext cx="3771900" cy="2190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ALUMNOS REGULARES: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56052</xdr:colOff>
      <xdr:row>2</xdr:row>
      <xdr:rowOff>119656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177" cy="4530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5</xdr:col>
      <xdr:colOff>1998094</xdr:colOff>
      <xdr:row>2</xdr:row>
      <xdr:rowOff>93197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6"/>
          <a:ext cx="2199177" cy="4530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28567</xdr:colOff>
      <xdr:row>3</xdr:row>
      <xdr:rowOff>104775</xdr:rowOff>
    </xdr:from>
    <xdr:to>
      <xdr:col>40</xdr:col>
      <xdr:colOff>228592</xdr:colOff>
      <xdr:row>7</xdr:row>
      <xdr:rowOff>0</xdr:rowOff>
    </xdr:to>
    <xdr:sp macro="" textlink="">
      <xdr:nvSpPr>
        <xdr:cNvPr id="4" name="AutoShape 127"/>
        <xdr:cNvSpPr>
          <a:spLocks noChangeArrowheads="1"/>
        </xdr:cNvSpPr>
      </xdr:nvSpPr>
      <xdr:spPr bwMode="auto">
        <a:xfrm>
          <a:off x="5743567" y="581025"/>
          <a:ext cx="3771900" cy="4667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EXAMEN                    GRUPO                                    MATERIA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19042</xdr:colOff>
      <xdr:row>0</xdr:row>
      <xdr:rowOff>38100</xdr:rowOff>
    </xdr:from>
    <xdr:to>
      <xdr:col>40</xdr:col>
      <xdr:colOff>219067</xdr:colOff>
      <xdr:row>1</xdr:row>
      <xdr:rowOff>114300</xdr:rowOff>
    </xdr:to>
    <xdr:sp macro="" textlink="">
      <xdr:nvSpPr>
        <xdr:cNvPr id="5" name="AutoShape 128"/>
        <xdr:cNvSpPr>
          <a:spLocks noChangeArrowheads="1"/>
        </xdr:cNvSpPr>
      </xdr:nvSpPr>
      <xdr:spPr bwMode="auto">
        <a:xfrm>
          <a:off x="5734042" y="38100"/>
          <a:ext cx="3771900" cy="2667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LICENCIATURA: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28567</xdr:colOff>
      <xdr:row>1</xdr:row>
      <xdr:rowOff>123825</xdr:rowOff>
    </xdr:from>
    <xdr:to>
      <xdr:col>40</xdr:col>
      <xdr:colOff>228592</xdr:colOff>
      <xdr:row>3</xdr:row>
      <xdr:rowOff>57150</xdr:rowOff>
    </xdr:to>
    <xdr:sp macro="" textlink="">
      <xdr:nvSpPr>
        <xdr:cNvPr id="6" name="AutoShape 129"/>
        <xdr:cNvSpPr>
          <a:spLocks noChangeArrowheads="1"/>
        </xdr:cNvSpPr>
      </xdr:nvSpPr>
      <xdr:spPr bwMode="auto">
        <a:xfrm>
          <a:off x="5743567" y="314325"/>
          <a:ext cx="3771900" cy="2190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ALUMNOS REGULARES: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11</xdr:col>
      <xdr:colOff>142875</xdr:colOff>
      <xdr:row>6</xdr:row>
      <xdr:rowOff>133350</xdr:rowOff>
    </xdr:to>
    <xdr:sp macro="" textlink="">
      <xdr:nvSpPr>
        <xdr:cNvPr id="8" name="AutoShape 126"/>
        <xdr:cNvSpPr>
          <a:spLocks noChangeArrowheads="1"/>
        </xdr:cNvSpPr>
      </xdr:nvSpPr>
      <xdr:spPr bwMode="auto">
        <a:xfrm>
          <a:off x="9525" y="647700"/>
          <a:ext cx="2514600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REPORTE  ESTADÍSTICO</a:t>
          </a:r>
        </a:p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28567</xdr:colOff>
      <xdr:row>3</xdr:row>
      <xdr:rowOff>104775</xdr:rowOff>
    </xdr:from>
    <xdr:to>
      <xdr:col>40</xdr:col>
      <xdr:colOff>228592</xdr:colOff>
      <xdr:row>7</xdr:row>
      <xdr:rowOff>0</xdr:rowOff>
    </xdr:to>
    <xdr:sp macro="" textlink="">
      <xdr:nvSpPr>
        <xdr:cNvPr id="9" name="AutoShape 127"/>
        <xdr:cNvSpPr>
          <a:spLocks noChangeArrowheads="1"/>
        </xdr:cNvSpPr>
      </xdr:nvSpPr>
      <xdr:spPr bwMode="auto">
        <a:xfrm>
          <a:off x="5743567" y="581025"/>
          <a:ext cx="3771900" cy="4667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EXAMEN                    GRUPO                                    MATERIA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19042</xdr:colOff>
      <xdr:row>0</xdr:row>
      <xdr:rowOff>38100</xdr:rowOff>
    </xdr:from>
    <xdr:to>
      <xdr:col>40</xdr:col>
      <xdr:colOff>219067</xdr:colOff>
      <xdr:row>1</xdr:row>
      <xdr:rowOff>114300</xdr:rowOff>
    </xdr:to>
    <xdr:sp macro="" textlink="">
      <xdr:nvSpPr>
        <xdr:cNvPr id="10" name="AutoShape 128"/>
        <xdr:cNvSpPr>
          <a:spLocks noChangeArrowheads="1"/>
        </xdr:cNvSpPr>
      </xdr:nvSpPr>
      <xdr:spPr bwMode="auto">
        <a:xfrm>
          <a:off x="5734042" y="38100"/>
          <a:ext cx="3771900" cy="2667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LICENCIATURA: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28567</xdr:colOff>
      <xdr:row>1</xdr:row>
      <xdr:rowOff>123825</xdr:rowOff>
    </xdr:from>
    <xdr:to>
      <xdr:col>40</xdr:col>
      <xdr:colOff>228592</xdr:colOff>
      <xdr:row>3</xdr:row>
      <xdr:rowOff>57150</xdr:rowOff>
    </xdr:to>
    <xdr:sp macro="" textlink="">
      <xdr:nvSpPr>
        <xdr:cNvPr id="11" name="AutoShape 129"/>
        <xdr:cNvSpPr>
          <a:spLocks noChangeArrowheads="1"/>
        </xdr:cNvSpPr>
      </xdr:nvSpPr>
      <xdr:spPr bwMode="auto">
        <a:xfrm>
          <a:off x="5743567" y="314325"/>
          <a:ext cx="3771900" cy="2190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ALUMNOS REGULARES: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56052</xdr:colOff>
      <xdr:row>2</xdr:row>
      <xdr:rowOff>119656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177" cy="45303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1908781</xdr:colOff>
      <xdr:row>2</xdr:row>
      <xdr:rowOff>81324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177" cy="45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Q66"/>
  <sheetViews>
    <sheetView zoomScaleNormal="100" workbookViewId="0">
      <selection sqref="A1:AQ1"/>
    </sheetView>
  </sheetViews>
  <sheetFormatPr baseColWidth="10" defaultColWidth="3" defaultRowHeight="11.25" x14ac:dyDescent="0.25"/>
  <cols>
    <col min="1" max="1" width="3" style="47" customWidth="1"/>
    <col min="2" max="5" width="3" style="47" hidden="1" customWidth="1"/>
    <col min="6" max="6" width="38.85546875" style="47" bestFit="1" customWidth="1"/>
    <col min="7" max="36" width="3" style="47" customWidth="1"/>
    <col min="37" max="39" width="3.5703125" style="47" customWidth="1"/>
    <col min="40" max="40" width="3.5703125" style="47" bestFit="1" customWidth="1"/>
    <col min="41" max="41" width="4" style="47" customWidth="1"/>
    <col min="42" max="42" width="6.7109375" style="47" bestFit="1" customWidth="1"/>
    <col min="43" max="43" width="4.5703125" style="47" customWidth="1"/>
    <col min="44" max="249" width="11.42578125" style="47" customWidth="1"/>
    <col min="250" max="250" width="3" style="47" customWidth="1"/>
    <col min="251" max="251" width="30" style="47" bestFit="1" customWidth="1"/>
    <col min="252" max="16384" width="3" style="47"/>
  </cols>
  <sheetData>
    <row r="1" spans="1:43" ht="15" customHeight="1" x14ac:dyDescent="0.25">
      <c r="A1" s="83" t="s">
        <v>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</row>
    <row r="2" spans="1:43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83" t="s">
        <v>81</v>
      </c>
      <c r="R2" s="83"/>
      <c r="S2" s="83"/>
      <c r="T2" s="83"/>
      <c r="U2" s="83"/>
      <c r="V2" s="83"/>
      <c r="W2" s="98" t="s">
        <v>134</v>
      </c>
      <c r="X2" s="98"/>
      <c r="Y2" s="98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5" customHeight="1" x14ac:dyDescent="0.25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1:43" ht="11.25" customHeight="1" x14ac:dyDescent="0.25"/>
    <row r="5" spans="1:43" ht="11.25" customHeight="1" x14ac:dyDescent="0.25">
      <c r="F5" s="3"/>
      <c r="H5" s="1"/>
      <c r="I5" s="1"/>
      <c r="J5" s="1"/>
      <c r="K5" s="60"/>
      <c r="L5" s="2" t="s">
        <v>10</v>
      </c>
      <c r="M5" s="84" t="s">
        <v>122</v>
      </c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60"/>
      <c r="Z5" s="1"/>
      <c r="AB5" s="1"/>
      <c r="AC5" s="2" t="s">
        <v>11</v>
      </c>
      <c r="AD5" s="85" t="s">
        <v>123</v>
      </c>
      <c r="AE5" s="85"/>
      <c r="AF5" s="85"/>
      <c r="AG5" s="85"/>
      <c r="AH5" s="85"/>
      <c r="AI5" s="85"/>
      <c r="AJ5" s="1"/>
    </row>
    <row r="6" spans="1:43" ht="11.25" customHeight="1" x14ac:dyDescent="0.25"/>
    <row r="7" spans="1:43" ht="11.25" customHeight="1" x14ac:dyDescent="0.25">
      <c r="F7" s="3"/>
      <c r="G7" s="1"/>
      <c r="J7" s="70" t="s">
        <v>132</v>
      </c>
      <c r="K7" s="84" t="s">
        <v>133</v>
      </c>
      <c r="L7" s="84"/>
      <c r="M7" s="84"/>
      <c r="P7" s="3" t="s">
        <v>12</v>
      </c>
      <c r="Q7" s="48" t="s">
        <v>90</v>
      </c>
      <c r="U7" s="3" t="s">
        <v>13</v>
      </c>
      <c r="V7" s="48" t="s">
        <v>90</v>
      </c>
    </row>
    <row r="8" spans="1:43" ht="11.25" customHeight="1" x14ac:dyDescent="0.25"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L8" s="87"/>
      <c r="AM8" s="87"/>
      <c r="AN8" s="87"/>
      <c r="AO8" s="87"/>
      <c r="AP8" s="87"/>
    </row>
    <row r="9" spans="1:43" ht="15" customHeight="1" x14ac:dyDescent="0.25">
      <c r="A9" s="88" t="s">
        <v>14</v>
      </c>
      <c r="B9" s="51"/>
      <c r="C9" s="51"/>
      <c r="D9" s="51"/>
      <c r="E9" s="51"/>
      <c r="F9" s="91" t="s">
        <v>15</v>
      </c>
      <c r="H9" s="5" t="s">
        <v>16</v>
      </c>
      <c r="L9" s="47" t="s">
        <v>17</v>
      </c>
      <c r="M9" s="5" t="s">
        <v>18</v>
      </c>
      <c r="T9" s="5"/>
      <c r="X9" s="4"/>
      <c r="Y9" s="4"/>
      <c r="Z9" s="4"/>
      <c r="AA9" s="4"/>
      <c r="AF9" s="4"/>
      <c r="AG9" s="4"/>
      <c r="AH9" s="4"/>
      <c r="AI9" s="4"/>
      <c r="AK9" s="86" t="s">
        <v>19</v>
      </c>
      <c r="AL9" s="86" t="s">
        <v>20</v>
      </c>
      <c r="AM9" s="86" t="s">
        <v>21</v>
      </c>
      <c r="AN9" s="97" t="s">
        <v>78</v>
      </c>
      <c r="AO9" s="97"/>
      <c r="AP9" s="97"/>
      <c r="AQ9" s="97"/>
    </row>
    <row r="10" spans="1:43" ht="15" customHeight="1" x14ac:dyDescent="0.25">
      <c r="A10" s="89"/>
      <c r="B10" s="52"/>
      <c r="C10" s="52"/>
      <c r="D10" s="52"/>
      <c r="E10" s="52"/>
      <c r="F10" s="91"/>
      <c r="L10" s="47" t="s">
        <v>22</v>
      </c>
      <c r="M10" s="5" t="s">
        <v>23</v>
      </c>
      <c r="X10" s="84" t="s">
        <v>124</v>
      </c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K10" s="86"/>
      <c r="AL10" s="86"/>
      <c r="AM10" s="86"/>
      <c r="AN10" s="86" t="s">
        <v>27</v>
      </c>
      <c r="AO10" s="86"/>
      <c r="AP10" s="86" t="s">
        <v>28</v>
      </c>
      <c r="AQ10" s="86" t="s">
        <v>29</v>
      </c>
    </row>
    <row r="11" spans="1:43" ht="15" customHeight="1" x14ac:dyDescent="0.25">
      <c r="A11" s="89"/>
      <c r="B11" s="52"/>
      <c r="C11" s="52"/>
      <c r="D11" s="52"/>
      <c r="E11" s="52"/>
      <c r="F11" s="91"/>
      <c r="L11" s="47" t="s">
        <v>24</v>
      </c>
      <c r="M11" s="5" t="s">
        <v>25</v>
      </c>
      <c r="X11" s="87" t="s">
        <v>26</v>
      </c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K11" s="86"/>
      <c r="AL11" s="86"/>
      <c r="AM11" s="86"/>
      <c r="AN11" s="86"/>
      <c r="AO11" s="86"/>
      <c r="AP11" s="86"/>
      <c r="AQ11" s="86"/>
    </row>
    <row r="12" spans="1:43" ht="87" customHeight="1" x14ac:dyDescent="0.25">
      <c r="A12" s="89"/>
      <c r="B12" s="52"/>
      <c r="C12" s="52"/>
      <c r="D12" s="52"/>
      <c r="E12" s="52"/>
      <c r="F12" s="91"/>
      <c r="G12" s="92" t="s">
        <v>30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2"/>
      <c r="AK12" s="86"/>
      <c r="AL12" s="86"/>
      <c r="AM12" s="86"/>
      <c r="AN12" s="86"/>
      <c r="AO12" s="86"/>
      <c r="AP12" s="86"/>
      <c r="AQ12" s="86"/>
    </row>
    <row r="13" spans="1:43" ht="11.25" customHeight="1" x14ac:dyDescent="0.2">
      <c r="A13" s="89"/>
      <c r="B13" s="10"/>
      <c r="C13" s="10"/>
      <c r="D13" s="10"/>
      <c r="E13" s="10"/>
      <c r="F13" s="92"/>
      <c r="G13" s="104" t="s">
        <v>126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3" t="s">
        <v>40</v>
      </c>
      <c r="V13" s="103"/>
      <c r="W13" s="106" t="s">
        <v>98</v>
      </c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7"/>
      <c r="AK13" s="99"/>
      <c r="AL13" s="86"/>
      <c r="AM13" s="86"/>
      <c r="AN13" s="86"/>
      <c r="AO13" s="86"/>
      <c r="AP13" s="86"/>
      <c r="AQ13" s="86"/>
    </row>
    <row r="14" spans="1:43" x14ac:dyDescent="0.2">
      <c r="A14" s="89"/>
      <c r="B14" s="10"/>
      <c r="C14" s="10"/>
      <c r="D14" s="10"/>
      <c r="E14" s="10"/>
      <c r="F14" s="92"/>
      <c r="G14" s="27" t="s">
        <v>97</v>
      </c>
      <c r="H14" s="27" t="s">
        <v>115</v>
      </c>
      <c r="I14" s="27" t="s">
        <v>97</v>
      </c>
      <c r="J14" s="27" t="s">
        <v>115</v>
      </c>
      <c r="K14" s="27" t="s">
        <v>97</v>
      </c>
      <c r="L14" s="27" t="s">
        <v>115</v>
      </c>
      <c r="M14" s="27" t="s">
        <v>97</v>
      </c>
      <c r="N14" s="27" t="s">
        <v>115</v>
      </c>
      <c r="O14" s="27" t="s">
        <v>97</v>
      </c>
      <c r="P14" s="27" t="s">
        <v>115</v>
      </c>
      <c r="Q14" s="27" t="s">
        <v>97</v>
      </c>
      <c r="R14" s="27" t="s">
        <v>115</v>
      </c>
      <c r="S14" s="27"/>
      <c r="T14" s="27" t="s">
        <v>97</v>
      </c>
      <c r="U14" s="27" t="s">
        <v>115</v>
      </c>
      <c r="V14" s="27" t="s">
        <v>97</v>
      </c>
      <c r="W14" s="27" t="s">
        <v>115</v>
      </c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99"/>
      <c r="AL14" s="86"/>
      <c r="AM14" s="100"/>
      <c r="AN14" s="86"/>
      <c r="AO14" s="86"/>
      <c r="AP14" s="86"/>
      <c r="AQ14" s="86"/>
    </row>
    <row r="15" spans="1:43" ht="11.25" customHeight="1" x14ac:dyDescent="0.2">
      <c r="A15" s="89"/>
      <c r="B15" s="52"/>
      <c r="C15" s="52"/>
      <c r="D15" s="52"/>
      <c r="E15" s="52"/>
      <c r="F15" s="91"/>
      <c r="G15" s="28">
        <v>29</v>
      </c>
      <c r="H15" s="27">
        <v>30</v>
      </c>
      <c r="I15" s="27">
        <v>5</v>
      </c>
      <c r="J15" s="27">
        <f>I15+1</f>
        <v>6</v>
      </c>
      <c r="K15" s="27">
        <f>J15+6</f>
        <v>12</v>
      </c>
      <c r="L15" s="27">
        <f>K15+1</f>
        <v>13</v>
      </c>
      <c r="M15" s="27">
        <f>L15+6</f>
        <v>19</v>
      </c>
      <c r="N15" s="27">
        <f>M15+1</f>
        <v>20</v>
      </c>
      <c r="O15" s="27">
        <f>N15+6</f>
        <v>26</v>
      </c>
      <c r="P15" s="27">
        <f>O15+1</f>
        <v>27</v>
      </c>
      <c r="Q15" s="27">
        <v>3</v>
      </c>
      <c r="R15" s="27">
        <f>Q15+1</f>
        <v>4</v>
      </c>
      <c r="S15" s="27"/>
      <c r="T15" s="28">
        <v>29</v>
      </c>
      <c r="U15" s="27">
        <v>30</v>
      </c>
      <c r="V15" s="27">
        <v>5</v>
      </c>
      <c r="W15" s="27">
        <v>6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93">
        <f>COUNT(G15:AJ15)</f>
        <v>16</v>
      </c>
      <c r="AL15" s="94">
        <f>SUM(AL17:AL24)</f>
        <v>1</v>
      </c>
      <c r="AM15" s="95">
        <f>100/AK15</f>
        <v>6.25</v>
      </c>
      <c r="AN15" s="86" t="s">
        <v>79</v>
      </c>
      <c r="AO15" s="86" t="s">
        <v>80</v>
      </c>
      <c r="AP15" s="86"/>
      <c r="AQ15" s="91">
        <v>25</v>
      </c>
    </row>
    <row r="16" spans="1:43" x14ac:dyDescent="0.25">
      <c r="A16" s="90"/>
      <c r="B16" s="53"/>
      <c r="C16" s="53">
        <f>COUNTIF(C17:C66,"=1")</f>
        <v>0</v>
      </c>
      <c r="D16" s="53">
        <f>COUNTIF(D17:D66,"=1")</f>
        <v>0</v>
      </c>
      <c r="E16" s="53">
        <f>C16+D16</f>
        <v>0</v>
      </c>
      <c r="F16" s="91"/>
      <c r="G16" s="30">
        <v>2</v>
      </c>
      <c r="H16" s="56">
        <v>1</v>
      </c>
      <c r="I16" s="30">
        <v>2</v>
      </c>
      <c r="J16" s="56">
        <v>1</v>
      </c>
      <c r="K16" s="30">
        <v>2</v>
      </c>
      <c r="L16" s="56">
        <v>1</v>
      </c>
      <c r="M16" s="30">
        <v>2</v>
      </c>
      <c r="N16" s="56">
        <v>1</v>
      </c>
      <c r="O16" s="30">
        <v>2</v>
      </c>
      <c r="P16" s="56">
        <v>1</v>
      </c>
      <c r="Q16" s="30">
        <v>2</v>
      </c>
      <c r="R16" s="56">
        <v>1</v>
      </c>
      <c r="S16" s="56"/>
      <c r="T16" s="30">
        <v>2</v>
      </c>
      <c r="U16" s="56">
        <v>1</v>
      </c>
      <c r="V16" s="30">
        <v>2</v>
      </c>
      <c r="W16" s="56">
        <v>1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31"/>
      <c r="AK16" s="93"/>
      <c r="AL16" s="94"/>
      <c r="AM16" s="96"/>
      <c r="AN16" s="86"/>
      <c r="AO16" s="86"/>
      <c r="AP16" s="86"/>
      <c r="AQ16" s="91"/>
    </row>
    <row r="17" spans="1:43" ht="11.25" customHeight="1" x14ac:dyDescent="0.25">
      <c r="A17" s="54">
        <f>IF(F17="","",1)</f>
        <v>1</v>
      </c>
      <c r="B17" s="54">
        <f t="shared" ref="B17:B66" si="0">AO17</f>
        <v>9</v>
      </c>
      <c r="C17" s="54">
        <f>IF(B17="SD/F",1,0)</f>
        <v>0</v>
      </c>
      <c r="D17" s="54">
        <f>IF(B17&lt;6,1,0)</f>
        <v>0</v>
      </c>
      <c r="E17" s="54">
        <f>IF(B17="SD/F",1,IF(B17&lt;6,1,0))</f>
        <v>0</v>
      </c>
      <c r="F17" s="26" t="s">
        <v>118</v>
      </c>
      <c r="G17" s="71" t="s">
        <v>90</v>
      </c>
      <c r="H17" s="71" t="s">
        <v>90</v>
      </c>
      <c r="I17" s="71" t="s">
        <v>90</v>
      </c>
      <c r="J17" s="71" t="s">
        <v>90</v>
      </c>
      <c r="K17" s="71" t="s">
        <v>90</v>
      </c>
      <c r="L17" s="71" t="s">
        <v>90</v>
      </c>
      <c r="M17" s="71" t="s">
        <v>90</v>
      </c>
      <c r="N17" s="71" t="s">
        <v>90</v>
      </c>
      <c r="O17" s="71" t="s">
        <v>90</v>
      </c>
      <c r="P17" s="71" t="s">
        <v>90</v>
      </c>
      <c r="Q17" s="71" t="s">
        <v>90</v>
      </c>
      <c r="R17" s="71" t="s">
        <v>90</v>
      </c>
      <c r="S17" s="71"/>
      <c r="T17" s="71" t="s">
        <v>90</v>
      </c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54">
        <f>IF(G17="","",COUNTIF(G17:AJ17,"A")+COUNTIF(G17:AJ17,"J"))</f>
        <v>13</v>
      </c>
      <c r="AL17" s="54">
        <f>IF(AK17="","",COUNTIF(G17:AJ17,"F"))</f>
        <v>0</v>
      </c>
      <c r="AM17" s="55">
        <f>IF(AK17="","",($AK$15-AL17)*$AM$15)</f>
        <v>100</v>
      </c>
      <c r="AN17" s="55">
        <f>IF('1ERPM'!W20="","",IF('1ERPM'!W20=0,0,('1ERPM'!W20)*100))</f>
        <v>94</v>
      </c>
      <c r="AO17" s="54">
        <f>IF(AM17&lt;80,"SD/F",IF(AN17="","",IF(AN17&gt;=96,10,IF(AN17&gt;=86,9,IF(AN17&gt;=76,8,IF(AN17&gt;=66,7,IF(AN17&gt;=56,6,IF(AN17&gt;=46,5,IF(AN17&gt;=36,4,IF(AN17&gt;=26,3,IF(AN17&gt;=16,2,IF(AN17&gt;=6,1,IF(AN17&gt;=0,0,"")))))))))))))</f>
        <v>9</v>
      </c>
      <c r="AP17" s="54" t="str">
        <f>IF(AM17&lt;80,"SD/F",IF(AO17="","",IF(AO17&gt;=9.6,"DIEZ",IF(AO17&gt;=8.6,"NUEVE",IF(AO17&gt;=7.6,"OCHO",IF(AO17&gt;=6.6,"SIETE",IF(AO17&gt;=5.6,"SEIS",IF(AO17&gt;=4.6,"CINCO",IF(AO17&gt;=3.6,"CUATRO",IF(AO17&gt;=2.6,"TRES",IF(AO17&gt;=1.6,"DOS",IF(AO17&gt;=0.6,"UNO",IF(AO17&gt;=0,"CERO","")))))))))))))</f>
        <v>NUEVE</v>
      </c>
      <c r="AQ17" s="55">
        <f>IF(AP17="","",IF(AP17="SD/F",0,($AQ$15/10)*AO17))</f>
        <v>22.5</v>
      </c>
    </row>
    <row r="18" spans="1:43" x14ac:dyDescent="0.25">
      <c r="A18" s="54">
        <f>IF(F18="","",A17+1)</f>
        <v>2</v>
      </c>
      <c r="B18" s="54">
        <f t="shared" si="0"/>
        <v>9</v>
      </c>
      <c r="C18" s="54">
        <f t="shared" ref="C18:C66" si="1">IF(B18="SD/F",1,0)</f>
        <v>0</v>
      </c>
      <c r="D18" s="54">
        <f t="shared" ref="D18:D66" si="2">IF(B18&lt;6,1,0)</f>
        <v>0</v>
      </c>
      <c r="E18" s="54">
        <f>IF(B18="SD/F",E17+1,IF(B18&lt;6,E17+1,E17))</f>
        <v>0</v>
      </c>
      <c r="F18" s="26" t="s">
        <v>119</v>
      </c>
      <c r="G18" s="71" t="s">
        <v>90</v>
      </c>
      <c r="H18" s="71" t="s">
        <v>90</v>
      </c>
      <c r="I18" s="71" t="s">
        <v>90</v>
      </c>
      <c r="J18" s="71" t="s">
        <v>90</v>
      </c>
      <c r="K18" s="71" t="s">
        <v>90</v>
      </c>
      <c r="L18" s="71" t="s">
        <v>90</v>
      </c>
      <c r="M18" s="71" t="s">
        <v>90</v>
      </c>
      <c r="N18" s="71" t="s">
        <v>90</v>
      </c>
      <c r="O18" s="71" t="s">
        <v>90</v>
      </c>
      <c r="P18" s="71" t="s">
        <v>90</v>
      </c>
      <c r="Q18" s="71" t="s">
        <v>90</v>
      </c>
      <c r="R18" s="71" t="s">
        <v>90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54">
        <f t="shared" ref="AK18:AK22" si="3">IF(G18="","",COUNTIF(G18:AJ18,"A")+COUNTIF(G18:AJ18,"J"))</f>
        <v>12</v>
      </c>
      <c r="AL18" s="54">
        <f t="shared" ref="AL18:AL22" si="4">IF(AK18="","",COUNTIF(G18:AJ18,"F"))</f>
        <v>0</v>
      </c>
      <c r="AM18" s="55">
        <f t="shared" ref="AM18:AM22" si="5">IF(AK18="","",($AK$15-AL18)*$AM$15)</f>
        <v>100</v>
      </c>
      <c r="AN18" s="55">
        <f>IF('1ERPM'!W21="","",IF('1ERPM'!W21=0,0,('1ERPM'!W21)*100))</f>
        <v>94</v>
      </c>
      <c r="AO18" s="54">
        <f t="shared" ref="AO18:AO22" si="6">IF(AM18&lt;80,"SD/F",IF(AN18="","",IF(AN18&gt;=96,10,IF(AN18&gt;=86,9,IF(AN18&gt;=76,8,IF(AN18&gt;=66,7,IF(AN18&gt;=56,6,IF(AN18&gt;=46,5,IF(AN18&gt;=36,4,IF(AN18&gt;=26,3,IF(AN18&gt;=16,2,IF(AN18&gt;=6,1,IF(AN18&gt;=0,0,"")))))))))))))</f>
        <v>9</v>
      </c>
      <c r="AP18" s="54" t="str">
        <f t="shared" ref="AP18:AP22" si="7">IF(AM18&lt;80,"SD/F",IF(AO18="","",IF(AO18&gt;=9.6,"DIEZ",IF(AO18&gt;=8.6,"NUEVE",IF(AO18&gt;=7.6,"OCHO",IF(AO18&gt;=6.6,"SIETE",IF(AO18&gt;=5.6,"SEIS",IF(AO18&gt;=4.6,"CINCO",IF(AO18&gt;=3.6,"CUATRO",IF(AO18&gt;=2.6,"TRES",IF(AO18&gt;=1.6,"DOS",IF(AO18&gt;=0.6,"UNO",IF(AO18&gt;=0,"CERO","")))))))))))))</f>
        <v>NUEVE</v>
      </c>
      <c r="AQ18" s="55">
        <f t="shared" ref="AQ18:AQ22" si="8">IF(AP18="","",IF(AP18="SD/F",0,($AQ$15/10)*AO18))</f>
        <v>22.5</v>
      </c>
    </row>
    <row r="19" spans="1:43" ht="11.25" customHeight="1" x14ac:dyDescent="0.25">
      <c r="A19" s="54">
        <f t="shared" ref="A19:A47" si="9">IF(F19="","",A18+1)</f>
        <v>3</v>
      </c>
      <c r="B19" s="54">
        <f t="shared" si="0"/>
        <v>8</v>
      </c>
      <c r="C19" s="54">
        <f t="shared" si="1"/>
        <v>0</v>
      </c>
      <c r="D19" s="54">
        <f t="shared" si="2"/>
        <v>0</v>
      </c>
      <c r="E19" s="54">
        <f t="shared" ref="E19:E66" si="10">IF(B19="SD/F",E18+1,IF(B19&lt;6,E18+1,E18))</f>
        <v>0</v>
      </c>
      <c r="F19" s="26" t="s">
        <v>120</v>
      </c>
      <c r="G19" s="71" t="s">
        <v>90</v>
      </c>
      <c r="H19" s="71" t="s">
        <v>90</v>
      </c>
      <c r="I19" s="71" t="s">
        <v>90</v>
      </c>
      <c r="J19" s="71" t="s">
        <v>90</v>
      </c>
      <c r="K19" s="71" t="s">
        <v>90</v>
      </c>
      <c r="L19" s="71" t="s">
        <v>90</v>
      </c>
      <c r="M19" s="71" t="s">
        <v>90</v>
      </c>
      <c r="N19" s="71" t="s">
        <v>90</v>
      </c>
      <c r="O19" s="71" t="s">
        <v>90</v>
      </c>
      <c r="P19" s="71" t="s">
        <v>90</v>
      </c>
      <c r="Q19" s="71" t="s">
        <v>90</v>
      </c>
      <c r="R19" s="71" t="s">
        <v>90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54">
        <f t="shared" si="3"/>
        <v>12</v>
      </c>
      <c r="AL19" s="54">
        <f t="shared" si="4"/>
        <v>0</v>
      </c>
      <c r="AM19" s="55">
        <f t="shared" si="5"/>
        <v>100</v>
      </c>
      <c r="AN19" s="55">
        <f>IF('1ERPM'!W22="","",IF('1ERPM'!W22=0,0,('1ERPM'!W22)*100))</f>
        <v>77.333333333333314</v>
      </c>
      <c r="AO19" s="54">
        <f t="shared" si="6"/>
        <v>8</v>
      </c>
      <c r="AP19" s="54" t="str">
        <f t="shared" si="7"/>
        <v>OCHO</v>
      </c>
      <c r="AQ19" s="55">
        <f t="shared" si="8"/>
        <v>20</v>
      </c>
    </row>
    <row r="20" spans="1:43" ht="11.25" customHeight="1" x14ac:dyDescent="0.25">
      <c r="A20" s="54">
        <f t="shared" si="9"/>
        <v>4</v>
      </c>
      <c r="B20" s="54"/>
      <c r="C20" s="54"/>
      <c r="D20" s="54"/>
      <c r="E20" s="54"/>
      <c r="F20" s="26" t="s">
        <v>121</v>
      </c>
      <c r="G20" s="71" t="s">
        <v>90</v>
      </c>
      <c r="H20" s="71" t="s">
        <v>90</v>
      </c>
      <c r="I20" s="71" t="s">
        <v>90</v>
      </c>
      <c r="J20" s="71" t="s">
        <v>90</v>
      </c>
      <c r="K20" s="71" t="s">
        <v>90</v>
      </c>
      <c r="L20" s="71" t="s">
        <v>90</v>
      </c>
      <c r="M20" s="71" t="s">
        <v>90</v>
      </c>
      <c r="N20" s="71" t="s">
        <v>90</v>
      </c>
      <c r="O20" s="71" t="s">
        <v>90</v>
      </c>
      <c r="P20" s="71" t="s">
        <v>90</v>
      </c>
      <c r="Q20" s="71" t="s">
        <v>90</v>
      </c>
      <c r="R20" s="71" t="s">
        <v>90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54">
        <f t="shared" si="3"/>
        <v>12</v>
      </c>
      <c r="AL20" s="54">
        <f t="shared" si="4"/>
        <v>0</v>
      </c>
      <c r="AM20" s="55">
        <f t="shared" si="5"/>
        <v>100</v>
      </c>
      <c r="AN20" s="55">
        <f>IF('1ERPM'!W23="","",IF('1ERPM'!W23=0,0,('1ERPM'!W23)*100))</f>
        <v>94</v>
      </c>
      <c r="AO20" s="54">
        <f t="shared" si="6"/>
        <v>9</v>
      </c>
      <c r="AP20" s="54" t="str">
        <f t="shared" si="7"/>
        <v>NUEVE</v>
      </c>
      <c r="AQ20" s="55">
        <f t="shared" si="8"/>
        <v>22.5</v>
      </c>
    </row>
    <row r="21" spans="1:43" x14ac:dyDescent="0.25">
      <c r="A21" s="54">
        <f t="shared" si="9"/>
        <v>5</v>
      </c>
      <c r="B21" s="54">
        <f t="shared" si="0"/>
        <v>9</v>
      </c>
      <c r="C21" s="54">
        <f t="shared" si="1"/>
        <v>0</v>
      </c>
      <c r="D21" s="54">
        <f t="shared" si="2"/>
        <v>0</v>
      </c>
      <c r="E21" s="54">
        <f>IF(B21="SD/F",E19+1,IF(B21&lt;6,E19+1,E19))</f>
        <v>0</v>
      </c>
      <c r="F21" s="26" t="s">
        <v>118</v>
      </c>
      <c r="G21" s="71" t="s">
        <v>90</v>
      </c>
      <c r="H21" s="71" t="s">
        <v>90</v>
      </c>
      <c r="I21" s="71" t="s">
        <v>90</v>
      </c>
      <c r="J21" s="71" t="s">
        <v>90</v>
      </c>
      <c r="K21" s="71" t="s">
        <v>90</v>
      </c>
      <c r="L21" s="71" t="s">
        <v>90</v>
      </c>
      <c r="M21" s="71" t="s">
        <v>90</v>
      </c>
      <c r="N21" s="71" t="s">
        <v>90</v>
      </c>
      <c r="O21" s="71" t="s">
        <v>90</v>
      </c>
      <c r="P21" s="71" t="s">
        <v>90</v>
      </c>
      <c r="Q21" s="71" t="s">
        <v>90</v>
      </c>
      <c r="R21" s="71" t="s">
        <v>90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54">
        <f t="shared" si="3"/>
        <v>12</v>
      </c>
      <c r="AL21" s="54">
        <f t="shared" si="4"/>
        <v>0</v>
      </c>
      <c r="AM21" s="55">
        <f t="shared" si="5"/>
        <v>100</v>
      </c>
      <c r="AN21" s="55">
        <f>IF('1ERPM'!W24="","",IF('1ERPM'!W24=0,0,('1ERPM'!W24)*100))</f>
        <v>94</v>
      </c>
      <c r="AO21" s="54">
        <f t="shared" si="6"/>
        <v>9</v>
      </c>
      <c r="AP21" s="54" t="str">
        <f t="shared" si="7"/>
        <v>NUEVE</v>
      </c>
      <c r="AQ21" s="55">
        <f t="shared" si="8"/>
        <v>22.5</v>
      </c>
    </row>
    <row r="22" spans="1:43" ht="11.25" customHeight="1" x14ac:dyDescent="0.25">
      <c r="A22" s="54">
        <f t="shared" si="9"/>
        <v>6</v>
      </c>
      <c r="B22" s="54">
        <f t="shared" si="0"/>
        <v>9</v>
      </c>
      <c r="C22" s="54">
        <f t="shared" si="1"/>
        <v>0</v>
      </c>
      <c r="D22" s="54">
        <f t="shared" si="2"/>
        <v>0</v>
      </c>
      <c r="E22" s="54">
        <f t="shared" si="10"/>
        <v>0</v>
      </c>
      <c r="F22" s="26" t="s">
        <v>135</v>
      </c>
      <c r="G22" s="71" t="s">
        <v>90</v>
      </c>
      <c r="H22" s="71" t="s">
        <v>90</v>
      </c>
      <c r="I22" s="71" t="s">
        <v>90</v>
      </c>
      <c r="J22" s="71" t="s">
        <v>90</v>
      </c>
      <c r="K22" s="71" t="s">
        <v>90</v>
      </c>
      <c r="L22" s="71" t="s">
        <v>90</v>
      </c>
      <c r="M22" s="71" t="s">
        <v>90</v>
      </c>
      <c r="N22" s="71" t="s">
        <v>90</v>
      </c>
      <c r="O22" s="71" t="s">
        <v>90</v>
      </c>
      <c r="P22" s="71" t="s">
        <v>90</v>
      </c>
      <c r="Q22" s="71" t="s">
        <v>90</v>
      </c>
      <c r="R22" s="71" t="s">
        <v>90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54">
        <f t="shared" si="3"/>
        <v>12</v>
      </c>
      <c r="AL22" s="54">
        <f t="shared" si="4"/>
        <v>0</v>
      </c>
      <c r="AM22" s="55">
        <f t="shared" si="5"/>
        <v>100</v>
      </c>
      <c r="AN22" s="55">
        <f>IF('1ERPM'!W25="","",IF('1ERPM'!W25=0,0,('1ERPM'!W25)*100))</f>
        <v>94</v>
      </c>
      <c r="AO22" s="54">
        <f t="shared" si="6"/>
        <v>9</v>
      </c>
      <c r="AP22" s="54" t="str">
        <f t="shared" si="7"/>
        <v>NUEVE</v>
      </c>
      <c r="AQ22" s="55">
        <f t="shared" si="8"/>
        <v>22.5</v>
      </c>
    </row>
    <row r="23" spans="1:43" x14ac:dyDescent="0.25">
      <c r="A23" s="54">
        <f t="shared" si="9"/>
        <v>7</v>
      </c>
      <c r="B23" s="54">
        <f t="shared" si="0"/>
        <v>9</v>
      </c>
      <c r="C23" s="54">
        <f t="shared" si="1"/>
        <v>0</v>
      </c>
      <c r="D23" s="54">
        <f t="shared" si="2"/>
        <v>0</v>
      </c>
      <c r="E23" s="54">
        <f t="shared" si="10"/>
        <v>0</v>
      </c>
      <c r="F23" s="26" t="s">
        <v>136</v>
      </c>
      <c r="G23" s="71" t="s">
        <v>90</v>
      </c>
      <c r="H23" s="71" t="s">
        <v>90</v>
      </c>
      <c r="I23" s="71" t="s">
        <v>90</v>
      </c>
      <c r="J23" s="71" t="s">
        <v>90</v>
      </c>
      <c r="K23" s="71" t="s">
        <v>90</v>
      </c>
      <c r="L23" s="71" t="s">
        <v>90</v>
      </c>
      <c r="M23" s="71" t="s">
        <v>90</v>
      </c>
      <c r="N23" s="71" t="s">
        <v>90</v>
      </c>
      <c r="O23" s="71" t="s">
        <v>90</v>
      </c>
      <c r="P23" s="71" t="s">
        <v>90</v>
      </c>
      <c r="Q23" s="71" t="s">
        <v>90</v>
      </c>
      <c r="R23" s="71" t="s">
        <v>90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81">
        <f t="shared" ref="AK23:AK29" si="11">IF(G23="","",COUNTIF(G23:AJ23,"A")+COUNTIF(G23:AJ23,"J"))</f>
        <v>12</v>
      </c>
      <c r="AL23" s="81">
        <f t="shared" ref="AL23:AL29" si="12">IF(AK23="","",COUNTIF(G23:AJ23,"F"))</f>
        <v>0</v>
      </c>
      <c r="AM23" s="82">
        <f t="shared" ref="AM23:AM29" si="13">IF(AK23="","",($AK$15-AL23)*$AM$15)</f>
        <v>100</v>
      </c>
      <c r="AN23" s="82">
        <f>IF('1ERPM'!W26="","",IF('1ERPM'!W26=0,0,('1ERPM'!W26)*100))</f>
        <v>94</v>
      </c>
      <c r="AO23" s="81">
        <f t="shared" ref="AO23:AO29" si="14">IF(AM23&lt;80,"SD/F",IF(AN23="","",IF(AN23&gt;=96,10,IF(AN23&gt;=86,9,IF(AN23&gt;=76,8,IF(AN23&gt;=66,7,IF(AN23&gt;=56,6,IF(AN23&gt;=46,5,IF(AN23&gt;=36,4,IF(AN23&gt;=26,3,IF(AN23&gt;=16,2,IF(AN23&gt;=6,1,IF(AN23&gt;=0,0,"")))))))))))))</f>
        <v>9</v>
      </c>
      <c r="AP23" s="81" t="str">
        <f t="shared" ref="AP23:AP29" si="15">IF(AM23&lt;80,"SD/F",IF(AO23="","",IF(AO23&gt;=9.6,"DIEZ",IF(AO23&gt;=8.6,"NUEVE",IF(AO23&gt;=7.6,"OCHO",IF(AO23&gt;=6.6,"SIETE",IF(AO23&gt;=5.6,"SEIS",IF(AO23&gt;=4.6,"CINCO",IF(AO23&gt;=3.6,"CUATRO",IF(AO23&gt;=2.6,"TRES",IF(AO23&gt;=1.6,"DOS",IF(AO23&gt;=0.6,"UNO",IF(AO23&gt;=0,"CERO","")))))))))))))</f>
        <v>NUEVE</v>
      </c>
      <c r="AQ23" s="82">
        <f t="shared" ref="AQ23:AQ29" si="16">IF(AP23="","",IF(AP23="SD/F",0,($AQ$15/10)*AO23))</f>
        <v>22.5</v>
      </c>
    </row>
    <row r="24" spans="1:43" ht="11.25" customHeight="1" x14ac:dyDescent="0.25">
      <c r="A24" s="54">
        <f t="shared" si="9"/>
        <v>8</v>
      </c>
      <c r="B24" s="54">
        <f t="shared" si="0"/>
        <v>9</v>
      </c>
      <c r="C24" s="54">
        <f t="shared" si="1"/>
        <v>0</v>
      </c>
      <c r="D24" s="54">
        <f t="shared" si="2"/>
        <v>0</v>
      </c>
      <c r="E24" s="54">
        <f t="shared" si="10"/>
        <v>0</v>
      </c>
      <c r="F24" s="26" t="s">
        <v>119</v>
      </c>
      <c r="G24" s="71" t="s">
        <v>90</v>
      </c>
      <c r="H24" s="71" t="s">
        <v>90</v>
      </c>
      <c r="I24" s="71" t="s">
        <v>90</v>
      </c>
      <c r="J24" s="71" t="s">
        <v>31</v>
      </c>
      <c r="K24" s="71" t="s">
        <v>90</v>
      </c>
      <c r="L24" s="71" t="s">
        <v>90</v>
      </c>
      <c r="M24" s="71" t="s">
        <v>90</v>
      </c>
      <c r="N24" s="71" t="s">
        <v>90</v>
      </c>
      <c r="O24" s="71" t="s">
        <v>90</v>
      </c>
      <c r="P24" s="71" t="s">
        <v>90</v>
      </c>
      <c r="Q24" s="71" t="s">
        <v>90</v>
      </c>
      <c r="R24" s="71" t="s">
        <v>90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81">
        <f t="shared" si="11"/>
        <v>11</v>
      </c>
      <c r="AL24" s="81">
        <f t="shared" si="12"/>
        <v>1</v>
      </c>
      <c r="AM24" s="82">
        <f t="shared" si="13"/>
        <v>93.75</v>
      </c>
      <c r="AN24" s="82">
        <f>IF('1ERPM'!W27="","",IF('1ERPM'!W27=0,0,('1ERPM'!W27)*100))</f>
        <v>94</v>
      </c>
      <c r="AO24" s="81">
        <f t="shared" si="14"/>
        <v>9</v>
      </c>
      <c r="AP24" s="81" t="str">
        <f t="shared" si="15"/>
        <v>NUEVE</v>
      </c>
      <c r="AQ24" s="82">
        <f t="shared" si="16"/>
        <v>22.5</v>
      </c>
    </row>
    <row r="25" spans="1:43" s="77" customFormat="1" ht="11.25" customHeight="1" x14ac:dyDescent="0.25">
      <c r="A25" s="78">
        <f t="shared" ref="A25:A46" si="17">IF(F25="","",A24+1)</f>
        <v>9</v>
      </c>
      <c r="B25" s="78">
        <f t="shared" ref="B25:B46" si="18">AO25</f>
        <v>9</v>
      </c>
      <c r="C25" s="78">
        <f t="shared" ref="C25:C46" si="19">IF(B25="SD/F",1,0)</f>
        <v>0</v>
      </c>
      <c r="D25" s="78">
        <f t="shared" ref="D25:D46" si="20">IF(B25&lt;6,1,0)</f>
        <v>0</v>
      </c>
      <c r="E25" s="78">
        <f t="shared" ref="E25:E46" si="21">IF(B25="SD/F",E24+1,IF(B25&lt;6,E24+1,E24))</f>
        <v>0</v>
      </c>
      <c r="F25" s="26" t="s">
        <v>129</v>
      </c>
      <c r="G25" s="71" t="s">
        <v>90</v>
      </c>
      <c r="H25" s="71" t="s">
        <v>90</v>
      </c>
      <c r="I25" s="71" t="s">
        <v>90</v>
      </c>
      <c r="J25" s="71" t="s">
        <v>31</v>
      </c>
      <c r="K25" s="71" t="s">
        <v>90</v>
      </c>
      <c r="L25" s="71" t="s">
        <v>90</v>
      </c>
      <c r="M25" s="71" t="s">
        <v>90</v>
      </c>
      <c r="N25" s="71" t="s">
        <v>90</v>
      </c>
      <c r="O25" s="71" t="s">
        <v>90</v>
      </c>
      <c r="P25" s="71" t="s">
        <v>90</v>
      </c>
      <c r="Q25" s="71" t="s">
        <v>90</v>
      </c>
      <c r="R25" s="71" t="s">
        <v>90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81">
        <f t="shared" si="11"/>
        <v>11</v>
      </c>
      <c r="AL25" s="81">
        <f t="shared" si="12"/>
        <v>1</v>
      </c>
      <c r="AM25" s="82">
        <f t="shared" si="13"/>
        <v>93.75</v>
      </c>
      <c r="AN25" s="82">
        <f>IF('1ERPM'!W28="","",IF('1ERPM'!W28=0,0,('1ERPM'!W28)*100))</f>
        <v>94</v>
      </c>
      <c r="AO25" s="81">
        <f t="shared" si="14"/>
        <v>9</v>
      </c>
      <c r="AP25" s="81" t="str">
        <f t="shared" si="15"/>
        <v>NUEVE</v>
      </c>
      <c r="AQ25" s="82">
        <f t="shared" si="16"/>
        <v>22.5</v>
      </c>
    </row>
    <row r="26" spans="1:43" s="77" customFormat="1" ht="11.25" customHeight="1" x14ac:dyDescent="0.25">
      <c r="A26" s="78">
        <f t="shared" si="17"/>
        <v>10</v>
      </c>
      <c r="B26" s="78">
        <f t="shared" si="18"/>
        <v>9</v>
      </c>
      <c r="C26" s="78">
        <f t="shared" si="19"/>
        <v>0</v>
      </c>
      <c r="D26" s="78">
        <f t="shared" si="20"/>
        <v>0</v>
      </c>
      <c r="E26" s="78">
        <f t="shared" si="21"/>
        <v>0</v>
      </c>
      <c r="F26" s="26" t="s">
        <v>130</v>
      </c>
      <c r="G26" s="71" t="s">
        <v>90</v>
      </c>
      <c r="H26" s="71" t="s">
        <v>90</v>
      </c>
      <c r="I26" s="71" t="s">
        <v>90</v>
      </c>
      <c r="J26" s="71" t="s">
        <v>31</v>
      </c>
      <c r="K26" s="71" t="s">
        <v>90</v>
      </c>
      <c r="L26" s="71" t="s">
        <v>90</v>
      </c>
      <c r="M26" s="71" t="s">
        <v>90</v>
      </c>
      <c r="N26" s="71" t="s">
        <v>90</v>
      </c>
      <c r="O26" s="71" t="s">
        <v>90</v>
      </c>
      <c r="P26" s="71" t="s">
        <v>90</v>
      </c>
      <c r="Q26" s="71" t="s">
        <v>90</v>
      </c>
      <c r="R26" s="71" t="s">
        <v>90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81">
        <f t="shared" si="11"/>
        <v>11</v>
      </c>
      <c r="AL26" s="81">
        <f t="shared" si="12"/>
        <v>1</v>
      </c>
      <c r="AM26" s="82">
        <f t="shared" si="13"/>
        <v>93.75</v>
      </c>
      <c r="AN26" s="82">
        <f>IF('1ERPM'!W29="","",IF('1ERPM'!W29=0,0,('1ERPM'!W29)*100))</f>
        <v>94</v>
      </c>
      <c r="AO26" s="81">
        <f t="shared" si="14"/>
        <v>9</v>
      </c>
      <c r="AP26" s="81" t="str">
        <f t="shared" si="15"/>
        <v>NUEVE</v>
      </c>
      <c r="AQ26" s="82">
        <f t="shared" si="16"/>
        <v>22.5</v>
      </c>
    </row>
    <row r="27" spans="1:43" s="77" customFormat="1" ht="11.25" customHeight="1" x14ac:dyDescent="0.25">
      <c r="A27" s="78">
        <f t="shared" si="17"/>
        <v>11</v>
      </c>
      <c r="B27" s="78">
        <f t="shared" si="18"/>
        <v>9</v>
      </c>
      <c r="C27" s="78">
        <f t="shared" si="19"/>
        <v>0</v>
      </c>
      <c r="D27" s="78">
        <f t="shared" si="20"/>
        <v>0</v>
      </c>
      <c r="E27" s="78">
        <f t="shared" si="21"/>
        <v>0</v>
      </c>
      <c r="F27" s="26" t="s">
        <v>118</v>
      </c>
      <c r="G27" s="71" t="s">
        <v>90</v>
      </c>
      <c r="H27" s="71" t="s">
        <v>90</v>
      </c>
      <c r="I27" s="71" t="s">
        <v>90</v>
      </c>
      <c r="J27" s="71" t="s">
        <v>31</v>
      </c>
      <c r="K27" s="71" t="s">
        <v>90</v>
      </c>
      <c r="L27" s="71" t="s">
        <v>90</v>
      </c>
      <c r="M27" s="71" t="s">
        <v>90</v>
      </c>
      <c r="N27" s="71" t="s">
        <v>90</v>
      </c>
      <c r="O27" s="71" t="s">
        <v>90</v>
      </c>
      <c r="P27" s="71" t="s">
        <v>90</v>
      </c>
      <c r="Q27" s="71" t="s">
        <v>90</v>
      </c>
      <c r="R27" s="71" t="s">
        <v>90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81">
        <f t="shared" si="11"/>
        <v>11</v>
      </c>
      <c r="AL27" s="81">
        <f t="shared" si="12"/>
        <v>1</v>
      </c>
      <c r="AM27" s="82">
        <f t="shared" si="13"/>
        <v>93.75</v>
      </c>
      <c r="AN27" s="82">
        <f>IF('1ERPM'!W30="","",IF('1ERPM'!W30=0,0,('1ERPM'!W30)*100))</f>
        <v>94</v>
      </c>
      <c r="AO27" s="81">
        <f t="shared" si="14"/>
        <v>9</v>
      </c>
      <c r="AP27" s="81" t="str">
        <f t="shared" si="15"/>
        <v>NUEVE</v>
      </c>
      <c r="AQ27" s="82">
        <f t="shared" si="16"/>
        <v>22.5</v>
      </c>
    </row>
    <row r="28" spans="1:43" s="77" customFormat="1" ht="11.25" customHeight="1" x14ac:dyDescent="0.25">
      <c r="A28" s="78">
        <f t="shared" si="17"/>
        <v>12</v>
      </c>
      <c r="B28" s="78">
        <f t="shared" si="18"/>
        <v>9</v>
      </c>
      <c r="C28" s="78">
        <f t="shared" si="19"/>
        <v>0</v>
      </c>
      <c r="D28" s="78">
        <f t="shared" si="20"/>
        <v>0</v>
      </c>
      <c r="E28" s="78">
        <f t="shared" si="21"/>
        <v>0</v>
      </c>
      <c r="F28" s="26" t="s">
        <v>131</v>
      </c>
      <c r="G28" s="71" t="s">
        <v>90</v>
      </c>
      <c r="H28" s="71" t="s">
        <v>90</v>
      </c>
      <c r="I28" s="71" t="s">
        <v>90</v>
      </c>
      <c r="J28" s="71" t="s">
        <v>31</v>
      </c>
      <c r="K28" s="71" t="s">
        <v>90</v>
      </c>
      <c r="L28" s="71" t="s">
        <v>90</v>
      </c>
      <c r="M28" s="71" t="s">
        <v>90</v>
      </c>
      <c r="N28" s="71" t="s">
        <v>90</v>
      </c>
      <c r="O28" s="71" t="s">
        <v>90</v>
      </c>
      <c r="P28" s="71" t="s">
        <v>90</v>
      </c>
      <c r="Q28" s="71" t="s">
        <v>90</v>
      </c>
      <c r="R28" s="71" t="s">
        <v>90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81">
        <f t="shared" si="11"/>
        <v>11</v>
      </c>
      <c r="AL28" s="81">
        <f t="shared" si="12"/>
        <v>1</v>
      </c>
      <c r="AM28" s="82">
        <f t="shared" si="13"/>
        <v>93.75</v>
      </c>
      <c r="AN28" s="82">
        <f>IF('1ERPM'!W31="","",IF('1ERPM'!W31=0,0,('1ERPM'!W31)*100))</f>
        <v>94</v>
      </c>
      <c r="AO28" s="81">
        <f t="shared" si="14"/>
        <v>9</v>
      </c>
      <c r="AP28" s="81" t="str">
        <f t="shared" si="15"/>
        <v>NUEVE</v>
      </c>
      <c r="AQ28" s="82">
        <f t="shared" si="16"/>
        <v>22.5</v>
      </c>
    </row>
    <row r="29" spans="1:43" s="77" customFormat="1" ht="11.25" customHeight="1" x14ac:dyDescent="0.25">
      <c r="A29" s="78">
        <f t="shared" si="17"/>
        <v>13</v>
      </c>
      <c r="B29" s="78">
        <f t="shared" si="18"/>
        <v>9</v>
      </c>
      <c r="C29" s="78">
        <f t="shared" si="19"/>
        <v>0</v>
      </c>
      <c r="D29" s="78">
        <f t="shared" si="20"/>
        <v>0</v>
      </c>
      <c r="E29" s="78">
        <f t="shared" si="21"/>
        <v>0</v>
      </c>
      <c r="F29" s="26" t="s">
        <v>119</v>
      </c>
      <c r="G29" s="71" t="s">
        <v>90</v>
      </c>
      <c r="H29" s="71" t="s">
        <v>90</v>
      </c>
      <c r="I29" s="71" t="s">
        <v>90</v>
      </c>
      <c r="J29" s="71" t="s">
        <v>31</v>
      </c>
      <c r="K29" s="71" t="s">
        <v>31</v>
      </c>
      <c r="L29" s="71" t="s">
        <v>31</v>
      </c>
      <c r="M29" s="71" t="s">
        <v>90</v>
      </c>
      <c r="N29" s="71" t="s">
        <v>90</v>
      </c>
      <c r="O29" s="71" t="s">
        <v>90</v>
      </c>
      <c r="P29" s="71" t="s">
        <v>90</v>
      </c>
      <c r="Q29" s="71" t="s">
        <v>90</v>
      </c>
      <c r="R29" s="71" t="s">
        <v>90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81">
        <f t="shared" si="11"/>
        <v>9</v>
      </c>
      <c r="AL29" s="81">
        <f t="shared" si="12"/>
        <v>3</v>
      </c>
      <c r="AM29" s="82">
        <f t="shared" si="13"/>
        <v>81.25</v>
      </c>
      <c r="AN29" s="82">
        <f>IF('1ERPM'!W32="","",IF('1ERPM'!W32=0,0,('1ERPM'!W32)*100))</f>
        <v>94</v>
      </c>
      <c r="AO29" s="81">
        <f t="shared" si="14"/>
        <v>9</v>
      </c>
      <c r="AP29" s="81" t="str">
        <f t="shared" si="15"/>
        <v>NUEVE</v>
      </c>
      <c r="AQ29" s="82">
        <f t="shared" si="16"/>
        <v>22.5</v>
      </c>
    </row>
    <row r="30" spans="1:43" s="77" customFormat="1" ht="11.25" customHeight="1" x14ac:dyDescent="0.25">
      <c r="A30" s="78">
        <f t="shared" si="17"/>
        <v>14</v>
      </c>
      <c r="B30" s="78">
        <f t="shared" si="18"/>
        <v>9</v>
      </c>
      <c r="C30" s="78">
        <f t="shared" si="19"/>
        <v>0</v>
      </c>
      <c r="D30" s="78">
        <f t="shared" si="20"/>
        <v>0</v>
      </c>
      <c r="E30" s="78">
        <f t="shared" si="21"/>
        <v>0</v>
      </c>
      <c r="F30" s="26" t="s">
        <v>80</v>
      </c>
      <c r="G30" s="71" t="s">
        <v>90</v>
      </c>
      <c r="H30" s="71" t="s">
        <v>90</v>
      </c>
      <c r="I30" s="71" t="s">
        <v>90</v>
      </c>
      <c r="J30" s="71" t="s">
        <v>90</v>
      </c>
      <c r="K30" s="71" t="s">
        <v>90</v>
      </c>
      <c r="L30" s="71" t="s">
        <v>90</v>
      </c>
      <c r="M30" s="71" t="s">
        <v>90</v>
      </c>
      <c r="N30" s="71" t="s">
        <v>90</v>
      </c>
      <c r="O30" s="71" t="s">
        <v>90</v>
      </c>
      <c r="P30" s="71" t="s">
        <v>90</v>
      </c>
      <c r="Q30" s="71" t="s">
        <v>90</v>
      </c>
      <c r="R30" s="71" t="s">
        <v>90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81">
        <f t="shared" ref="AK30:AK66" si="22">IF(G30="","",COUNTIF(G30:AJ30,"A")+COUNTIF(G30:AJ30,"J"))</f>
        <v>12</v>
      </c>
      <c r="AL30" s="81">
        <f t="shared" ref="AL30:AL66" si="23">IF(AK30="","",COUNTIF(G30:AJ30,"F"))</f>
        <v>0</v>
      </c>
      <c r="AM30" s="82">
        <f t="shared" ref="AM30:AM66" si="24">IF(AK30="","",($AK$15-AL30)*$AM$15)</f>
        <v>100</v>
      </c>
      <c r="AN30" s="82">
        <f>IF('1ERPM'!W33="","",IF('1ERPM'!W33=0,0,('1ERPM'!W33)*100))</f>
        <v>94</v>
      </c>
      <c r="AO30" s="81">
        <f t="shared" ref="AO30:AO66" si="25">IF(AM30&lt;80,"SD/F",IF(AN30="","",IF(AN30&gt;=96,10,IF(AN30&gt;=86,9,IF(AN30&gt;=76,8,IF(AN30&gt;=66,7,IF(AN30&gt;=56,6,IF(AN30&gt;=46,5,IF(AN30&gt;=36,4,IF(AN30&gt;=26,3,IF(AN30&gt;=16,2,IF(AN30&gt;=6,1,IF(AN30&gt;=0,0,"")))))))))))))</f>
        <v>9</v>
      </c>
      <c r="AP30" s="81" t="str">
        <f t="shared" ref="AP30:AP66" si="26">IF(AM30&lt;80,"SD/F",IF(AO30="","",IF(AO30&gt;=9.6,"DIEZ",IF(AO30&gt;=8.6,"NUEVE",IF(AO30&gt;=7.6,"OCHO",IF(AO30&gt;=6.6,"SIETE",IF(AO30&gt;=5.6,"SEIS",IF(AO30&gt;=4.6,"CINCO",IF(AO30&gt;=3.6,"CUATRO",IF(AO30&gt;=2.6,"TRES",IF(AO30&gt;=1.6,"DOS",IF(AO30&gt;=0.6,"UNO",IF(AO30&gt;=0,"CERO","")))))))))))))</f>
        <v>NUEVE</v>
      </c>
      <c r="AQ30" s="82">
        <f t="shared" ref="AQ30:AQ66" si="27">IF(AP30="","",IF(AP30="SD/F",0,($AQ$15/10)*AO30))</f>
        <v>22.5</v>
      </c>
    </row>
    <row r="31" spans="1:43" s="77" customFormat="1" ht="11.25" customHeight="1" x14ac:dyDescent="0.25">
      <c r="A31" s="78" t="str">
        <f t="shared" si="17"/>
        <v/>
      </c>
      <c r="B31" s="78" t="str">
        <f t="shared" si="18"/>
        <v/>
      </c>
      <c r="C31" s="78">
        <f t="shared" si="19"/>
        <v>0</v>
      </c>
      <c r="D31" s="78">
        <f t="shared" si="20"/>
        <v>0</v>
      </c>
      <c r="E31" s="78">
        <f t="shared" si="21"/>
        <v>0</v>
      </c>
      <c r="F31" s="26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81" t="str">
        <f t="shared" si="22"/>
        <v/>
      </c>
      <c r="AL31" s="81" t="str">
        <f t="shared" si="23"/>
        <v/>
      </c>
      <c r="AM31" s="82" t="str">
        <f t="shared" si="24"/>
        <v/>
      </c>
      <c r="AN31" s="82" t="str">
        <f>IF('1ERPM'!W34="","",IF('1ERPM'!W34=0,0,('1ERPM'!W34)*100))</f>
        <v/>
      </c>
      <c r="AO31" s="81" t="str">
        <f t="shared" si="25"/>
        <v/>
      </c>
      <c r="AP31" s="81" t="str">
        <f t="shared" si="26"/>
        <v/>
      </c>
      <c r="AQ31" s="82" t="str">
        <f t="shared" si="27"/>
        <v/>
      </c>
    </row>
    <row r="32" spans="1:43" s="77" customFormat="1" ht="11.25" customHeight="1" x14ac:dyDescent="0.25">
      <c r="A32" s="78" t="str">
        <f t="shared" si="17"/>
        <v/>
      </c>
      <c r="B32" s="78" t="str">
        <f t="shared" si="18"/>
        <v/>
      </c>
      <c r="C32" s="78">
        <f t="shared" si="19"/>
        <v>0</v>
      </c>
      <c r="D32" s="78">
        <f t="shared" si="20"/>
        <v>0</v>
      </c>
      <c r="E32" s="78">
        <f t="shared" si="21"/>
        <v>0</v>
      </c>
      <c r="F32" s="26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81" t="str">
        <f t="shared" si="22"/>
        <v/>
      </c>
      <c r="AL32" s="81" t="str">
        <f t="shared" si="23"/>
        <v/>
      </c>
      <c r="AM32" s="82" t="str">
        <f t="shared" si="24"/>
        <v/>
      </c>
      <c r="AN32" s="82" t="str">
        <f>IF('1ERPM'!W35="","",IF('1ERPM'!W35=0,0,('1ERPM'!W35)*100))</f>
        <v/>
      </c>
      <c r="AO32" s="81" t="str">
        <f t="shared" si="25"/>
        <v/>
      </c>
      <c r="AP32" s="81" t="str">
        <f t="shared" si="26"/>
        <v/>
      </c>
      <c r="AQ32" s="82" t="str">
        <f t="shared" si="27"/>
        <v/>
      </c>
    </row>
    <row r="33" spans="1:43" s="77" customFormat="1" ht="11.25" customHeight="1" x14ac:dyDescent="0.25">
      <c r="A33" s="78" t="str">
        <f t="shared" si="17"/>
        <v/>
      </c>
      <c r="B33" s="78" t="str">
        <f t="shared" si="18"/>
        <v/>
      </c>
      <c r="C33" s="78">
        <f t="shared" si="19"/>
        <v>0</v>
      </c>
      <c r="D33" s="78">
        <f t="shared" si="20"/>
        <v>0</v>
      </c>
      <c r="E33" s="78">
        <f t="shared" si="21"/>
        <v>0</v>
      </c>
      <c r="F33" s="26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81" t="str">
        <f t="shared" si="22"/>
        <v/>
      </c>
      <c r="AL33" s="81" t="str">
        <f t="shared" si="23"/>
        <v/>
      </c>
      <c r="AM33" s="82" t="str">
        <f t="shared" si="24"/>
        <v/>
      </c>
      <c r="AN33" s="82" t="str">
        <f>IF('1ERPM'!W36="","",IF('1ERPM'!W36=0,0,('1ERPM'!W36)*100))</f>
        <v/>
      </c>
      <c r="AO33" s="81" t="str">
        <f t="shared" si="25"/>
        <v/>
      </c>
      <c r="AP33" s="81" t="str">
        <f t="shared" si="26"/>
        <v/>
      </c>
      <c r="AQ33" s="82" t="str">
        <f t="shared" si="27"/>
        <v/>
      </c>
    </row>
    <row r="34" spans="1:43" s="77" customFormat="1" ht="11.25" customHeight="1" x14ac:dyDescent="0.25">
      <c r="A34" s="78" t="str">
        <f t="shared" si="17"/>
        <v/>
      </c>
      <c r="B34" s="78" t="str">
        <f t="shared" si="18"/>
        <v/>
      </c>
      <c r="C34" s="78">
        <f t="shared" si="19"/>
        <v>0</v>
      </c>
      <c r="D34" s="78">
        <f t="shared" si="20"/>
        <v>0</v>
      </c>
      <c r="E34" s="78">
        <f t="shared" si="21"/>
        <v>0</v>
      </c>
      <c r="F34" s="26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81" t="str">
        <f t="shared" si="22"/>
        <v/>
      </c>
      <c r="AL34" s="81" t="str">
        <f t="shared" si="23"/>
        <v/>
      </c>
      <c r="AM34" s="82" t="str">
        <f t="shared" si="24"/>
        <v/>
      </c>
      <c r="AN34" s="82" t="str">
        <f>IF('1ERPM'!W37="","",IF('1ERPM'!W37=0,0,('1ERPM'!W37)*100))</f>
        <v/>
      </c>
      <c r="AO34" s="81" t="str">
        <f t="shared" si="25"/>
        <v/>
      </c>
      <c r="AP34" s="81" t="str">
        <f t="shared" si="26"/>
        <v/>
      </c>
      <c r="AQ34" s="82" t="str">
        <f t="shared" si="27"/>
        <v/>
      </c>
    </row>
    <row r="35" spans="1:43" s="77" customFormat="1" ht="11.25" customHeight="1" x14ac:dyDescent="0.25">
      <c r="A35" s="78" t="str">
        <f t="shared" si="17"/>
        <v/>
      </c>
      <c r="B35" s="78" t="str">
        <f t="shared" si="18"/>
        <v/>
      </c>
      <c r="C35" s="78">
        <f t="shared" si="19"/>
        <v>0</v>
      </c>
      <c r="D35" s="78">
        <f t="shared" si="20"/>
        <v>0</v>
      </c>
      <c r="E35" s="78">
        <f t="shared" si="21"/>
        <v>0</v>
      </c>
      <c r="F35" s="26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81" t="str">
        <f t="shared" si="22"/>
        <v/>
      </c>
      <c r="AL35" s="81" t="str">
        <f t="shared" si="23"/>
        <v/>
      </c>
      <c r="AM35" s="82" t="str">
        <f t="shared" si="24"/>
        <v/>
      </c>
      <c r="AN35" s="82" t="str">
        <f>IF('1ERPM'!W38="","",IF('1ERPM'!W38=0,0,('1ERPM'!W38)*100))</f>
        <v/>
      </c>
      <c r="AO35" s="81" t="str">
        <f t="shared" si="25"/>
        <v/>
      </c>
      <c r="AP35" s="81" t="str">
        <f t="shared" si="26"/>
        <v/>
      </c>
      <c r="AQ35" s="82" t="str">
        <f t="shared" si="27"/>
        <v/>
      </c>
    </row>
    <row r="36" spans="1:43" s="77" customFormat="1" ht="11.25" customHeight="1" x14ac:dyDescent="0.25">
      <c r="A36" s="78" t="str">
        <f t="shared" si="17"/>
        <v/>
      </c>
      <c r="B36" s="78" t="str">
        <f t="shared" si="18"/>
        <v/>
      </c>
      <c r="C36" s="78">
        <f t="shared" si="19"/>
        <v>0</v>
      </c>
      <c r="D36" s="78">
        <f t="shared" si="20"/>
        <v>0</v>
      </c>
      <c r="E36" s="78">
        <f t="shared" si="21"/>
        <v>0</v>
      </c>
      <c r="F36" s="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81" t="str">
        <f t="shared" si="22"/>
        <v/>
      </c>
      <c r="AL36" s="81" t="str">
        <f t="shared" si="23"/>
        <v/>
      </c>
      <c r="AM36" s="82" t="str">
        <f t="shared" si="24"/>
        <v/>
      </c>
      <c r="AN36" s="82" t="str">
        <f>IF('1ERPM'!W39="","",IF('1ERPM'!W39=0,0,('1ERPM'!W39)*100))</f>
        <v/>
      </c>
      <c r="AO36" s="81" t="str">
        <f t="shared" si="25"/>
        <v/>
      </c>
      <c r="AP36" s="81" t="str">
        <f t="shared" si="26"/>
        <v/>
      </c>
      <c r="AQ36" s="82" t="str">
        <f t="shared" si="27"/>
        <v/>
      </c>
    </row>
    <row r="37" spans="1:43" s="77" customFormat="1" ht="11.25" customHeight="1" x14ac:dyDescent="0.25">
      <c r="A37" s="78" t="str">
        <f t="shared" si="17"/>
        <v/>
      </c>
      <c r="B37" s="78" t="str">
        <f t="shared" si="18"/>
        <v/>
      </c>
      <c r="C37" s="78">
        <f t="shared" si="19"/>
        <v>0</v>
      </c>
      <c r="D37" s="78">
        <f t="shared" si="20"/>
        <v>0</v>
      </c>
      <c r="E37" s="78">
        <f t="shared" si="21"/>
        <v>0</v>
      </c>
      <c r="F37" s="26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81" t="str">
        <f t="shared" si="22"/>
        <v/>
      </c>
      <c r="AL37" s="81" t="str">
        <f t="shared" si="23"/>
        <v/>
      </c>
      <c r="AM37" s="82" t="str">
        <f t="shared" si="24"/>
        <v/>
      </c>
      <c r="AN37" s="82" t="str">
        <f>IF('1ERPM'!W40="","",IF('1ERPM'!W40=0,0,('1ERPM'!W40)*100))</f>
        <v/>
      </c>
      <c r="AO37" s="81" t="str">
        <f t="shared" si="25"/>
        <v/>
      </c>
      <c r="AP37" s="81" t="str">
        <f t="shared" si="26"/>
        <v/>
      </c>
      <c r="AQ37" s="82" t="str">
        <f t="shared" si="27"/>
        <v/>
      </c>
    </row>
    <row r="38" spans="1:43" s="77" customFormat="1" ht="11.25" customHeight="1" x14ac:dyDescent="0.25">
      <c r="A38" s="78" t="str">
        <f t="shared" si="17"/>
        <v/>
      </c>
      <c r="B38" s="78" t="str">
        <f t="shared" si="18"/>
        <v/>
      </c>
      <c r="C38" s="78">
        <f t="shared" si="19"/>
        <v>0</v>
      </c>
      <c r="D38" s="78">
        <f t="shared" si="20"/>
        <v>0</v>
      </c>
      <c r="E38" s="78">
        <f t="shared" si="21"/>
        <v>0</v>
      </c>
      <c r="F38" s="26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81" t="str">
        <f t="shared" si="22"/>
        <v/>
      </c>
      <c r="AL38" s="81" t="str">
        <f t="shared" si="23"/>
        <v/>
      </c>
      <c r="AM38" s="82" t="str">
        <f t="shared" si="24"/>
        <v/>
      </c>
      <c r="AN38" s="82" t="str">
        <f>IF('1ERPM'!W41="","",IF('1ERPM'!W41=0,0,('1ERPM'!W41)*100))</f>
        <v/>
      </c>
      <c r="AO38" s="81" t="str">
        <f t="shared" si="25"/>
        <v/>
      </c>
      <c r="AP38" s="81" t="str">
        <f t="shared" si="26"/>
        <v/>
      </c>
      <c r="AQ38" s="82" t="str">
        <f t="shared" si="27"/>
        <v/>
      </c>
    </row>
    <row r="39" spans="1:43" s="77" customFormat="1" ht="11.25" customHeight="1" x14ac:dyDescent="0.25">
      <c r="A39" s="78" t="str">
        <f t="shared" si="17"/>
        <v/>
      </c>
      <c r="B39" s="78" t="str">
        <f t="shared" si="18"/>
        <v/>
      </c>
      <c r="C39" s="78">
        <f t="shared" si="19"/>
        <v>0</v>
      </c>
      <c r="D39" s="78">
        <f t="shared" si="20"/>
        <v>0</v>
      </c>
      <c r="E39" s="78">
        <f t="shared" si="21"/>
        <v>0</v>
      </c>
      <c r="F39" s="26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81" t="str">
        <f t="shared" si="22"/>
        <v/>
      </c>
      <c r="AL39" s="81" t="str">
        <f t="shared" si="23"/>
        <v/>
      </c>
      <c r="AM39" s="82" t="str">
        <f t="shared" si="24"/>
        <v/>
      </c>
      <c r="AN39" s="82" t="str">
        <f>IF('1ERPM'!W42="","",IF('1ERPM'!W42=0,0,('1ERPM'!W42)*100))</f>
        <v/>
      </c>
      <c r="AO39" s="81" t="str">
        <f t="shared" si="25"/>
        <v/>
      </c>
      <c r="AP39" s="81" t="str">
        <f t="shared" si="26"/>
        <v/>
      </c>
      <c r="AQ39" s="82" t="str">
        <f t="shared" si="27"/>
        <v/>
      </c>
    </row>
    <row r="40" spans="1:43" s="77" customFormat="1" ht="11.25" customHeight="1" x14ac:dyDescent="0.25">
      <c r="A40" s="78" t="str">
        <f t="shared" si="17"/>
        <v/>
      </c>
      <c r="B40" s="78" t="str">
        <f t="shared" si="18"/>
        <v/>
      </c>
      <c r="C40" s="78">
        <f t="shared" si="19"/>
        <v>0</v>
      </c>
      <c r="D40" s="78">
        <f t="shared" si="20"/>
        <v>0</v>
      </c>
      <c r="E40" s="78">
        <f t="shared" si="21"/>
        <v>0</v>
      </c>
      <c r="F40" s="26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81" t="str">
        <f t="shared" si="22"/>
        <v/>
      </c>
      <c r="AL40" s="81" t="str">
        <f t="shared" si="23"/>
        <v/>
      </c>
      <c r="AM40" s="82" t="str">
        <f t="shared" si="24"/>
        <v/>
      </c>
      <c r="AN40" s="82" t="str">
        <f>IF('1ERPM'!W43="","",IF('1ERPM'!W43=0,0,('1ERPM'!W43)*100))</f>
        <v/>
      </c>
      <c r="AO40" s="81" t="str">
        <f t="shared" si="25"/>
        <v/>
      </c>
      <c r="AP40" s="81" t="str">
        <f t="shared" si="26"/>
        <v/>
      </c>
      <c r="AQ40" s="82" t="str">
        <f t="shared" si="27"/>
        <v/>
      </c>
    </row>
    <row r="41" spans="1:43" s="77" customFormat="1" ht="11.25" customHeight="1" x14ac:dyDescent="0.25">
      <c r="A41" s="78" t="str">
        <f t="shared" si="17"/>
        <v/>
      </c>
      <c r="B41" s="78" t="str">
        <f t="shared" si="18"/>
        <v/>
      </c>
      <c r="C41" s="78">
        <f t="shared" si="19"/>
        <v>0</v>
      </c>
      <c r="D41" s="78">
        <f t="shared" si="20"/>
        <v>0</v>
      </c>
      <c r="E41" s="78">
        <f t="shared" si="21"/>
        <v>0</v>
      </c>
      <c r="F41" s="26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81" t="str">
        <f t="shared" si="22"/>
        <v/>
      </c>
      <c r="AL41" s="81" t="str">
        <f t="shared" si="23"/>
        <v/>
      </c>
      <c r="AM41" s="82" t="str">
        <f t="shared" si="24"/>
        <v/>
      </c>
      <c r="AN41" s="82" t="str">
        <f>IF('1ERPM'!W44="","",IF('1ERPM'!W44=0,0,('1ERPM'!W44)*100))</f>
        <v/>
      </c>
      <c r="AO41" s="81" t="str">
        <f t="shared" si="25"/>
        <v/>
      </c>
      <c r="AP41" s="81" t="str">
        <f t="shared" si="26"/>
        <v/>
      </c>
      <c r="AQ41" s="82" t="str">
        <f t="shared" si="27"/>
        <v/>
      </c>
    </row>
    <row r="42" spans="1:43" s="77" customFormat="1" ht="11.25" customHeight="1" x14ac:dyDescent="0.25">
      <c r="A42" s="78" t="str">
        <f t="shared" si="17"/>
        <v/>
      </c>
      <c r="B42" s="78" t="str">
        <f t="shared" si="18"/>
        <v/>
      </c>
      <c r="C42" s="78">
        <f t="shared" si="19"/>
        <v>0</v>
      </c>
      <c r="D42" s="78">
        <f t="shared" si="20"/>
        <v>0</v>
      </c>
      <c r="E42" s="78">
        <f t="shared" si="21"/>
        <v>0</v>
      </c>
      <c r="F42" s="26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81" t="str">
        <f t="shared" si="22"/>
        <v/>
      </c>
      <c r="AL42" s="81" t="str">
        <f t="shared" si="23"/>
        <v/>
      </c>
      <c r="AM42" s="82" t="str">
        <f t="shared" si="24"/>
        <v/>
      </c>
      <c r="AN42" s="82" t="str">
        <f>IF('1ERPM'!W45="","",IF('1ERPM'!W45=0,0,('1ERPM'!W45)*100))</f>
        <v/>
      </c>
      <c r="AO42" s="81" t="str">
        <f t="shared" si="25"/>
        <v/>
      </c>
      <c r="AP42" s="81" t="str">
        <f t="shared" si="26"/>
        <v/>
      </c>
      <c r="AQ42" s="82" t="str">
        <f t="shared" si="27"/>
        <v/>
      </c>
    </row>
    <row r="43" spans="1:43" s="77" customFormat="1" ht="11.25" customHeight="1" x14ac:dyDescent="0.25">
      <c r="A43" s="78" t="str">
        <f t="shared" si="17"/>
        <v/>
      </c>
      <c r="B43" s="78" t="str">
        <f t="shared" si="18"/>
        <v/>
      </c>
      <c r="C43" s="78">
        <f t="shared" si="19"/>
        <v>0</v>
      </c>
      <c r="D43" s="78">
        <f t="shared" si="20"/>
        <v>0</v>
      </c>
      <c r="E43" s="78">
        <f t="shared" si="21"/>
        <v>0</v>
      </c>
      <c r="F43" s="26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81" t="str">
        <f t="shared" si="22"/>
        <v/>
      </c>
      <c r="AL43" s="81" t="str">
        <f t="shared" si="23"/>
        <v/>
      </c>
      <c r="AM43" s="82" t="str">
        <f t="shared" si="24"/>
        <v/>
      </c>
      <c r="AN43" s="82" t="str">
        <f>IF('1ERPM'!W46="","",IF('1ERPM'!W46=0,0,('1ERPM'!W46)*100))</f>
        <v/>
      </c>
      <c r="AO43" s="81" t="str">
        <f t="shared" si="25"/>
        <v/>
      </c>
      <c r="AP43" s="81" t="str">
        <f t="shared" si="26"/>
        <v/>
      </c>
      <c r="AQ43" s="82" t="str">
        <f t="shared" si="27"/>
        <v/>
      </c>
    </row>
    <row r="44" spans="1:43" x14ac:dyDescent="0.25">
      <c r="A44" s="78" t="str">
        <f t="shared" si="17"/>
        <v/>
      </c>
      <c r="B44" s="78" t="str">
        <f t="shared" si="18"/>
        <v/>
      </c>
      <c r="C44" s="78">
        <f t="shared" si="19"/>
        <v>0</v>
      </c>
      <c r="D44" s="78">
        <f t="shared" si="20"/>
        <v>0</v>
      </c>
      <c r="E44" s="78">
        <f t="shared" si="21"/>
        <v>0</v>
      </c>
      <c r="F44" s="26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81" t="str">
        <f t="shared" si="22"/>
        <v/>
      </c>
      <c r="AL44" s="81" t="str">
        <f t="shared" si="23"/>
        <v/>
      </c>
      <c r="AM44" s="82" t="str">
        <f t="shared" si="24"/>
        <v/>
      </c>
      <c r="AN44" s="82" t="str">
        <f>IF('1ERPM'!W47="","",IF('1ERPM'!W47=0,0,('1ERPM'!W47)*100))</f>
        <v/>
      </c>
      <c r="AO44" s="81" t="str">
        <f t="shared" si="25"/>
        <v/>
      </c>
      <c r="AP44" s="81" t="str">
        <f t="shared" si="26"/>
        <v/>
      </c>
      <c r="AQ44" s="82" t="str">
        <f t="shared" si="27"/>
        <v/>
      </c>
    </row>
    <row r="45" spans="1:43" ht="11.25" customHeight="1" x14ac:dyDescent="0.25">
      <c r="A45" s="78" t="str">
        <f t="shared" si="17"/>
        <v/>
      </c>
      <c r="B45" s="78" t="str">
        <f t="shared" si="18"/>
        <v/>
      </c>
      <c r="C45" s="78">
        <f t="shared" si="19"/>
        <v>0</v>
      </c>
      <c r="D45" s="78">
        <f t="shared" si="20"/>
        <v>0</v>
      </c>
      <c r="E45" s="78">
        <f t="shared" si="21"/>
        <v>0</v>
      </c>
      <c r="F45" s="26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81" t="str">
        <f t="shared" si="22"/>
        <v/>
      </c>
      <c r="AL45" s="81" t="str">
        <f t="shared" si="23"/>
        <v/>
      </c>
      <c r="AM45" s="82" t="str">
        <f t="shared" si="24"/>
        <v/>
      </c>
      <c r="AN45" s="82" t="str">
        <f>IF('1ERPM'!W48="","",IF('1ERPM'!W48=0,0,('1ERPM'!W48)*100))</f>
        <v/>
      </c>
      <c r="AO45" s="81" t="str">
        <f t="shared" si="25"/>
        <v/>
      </c>
      <c r="AP45" s="81" t="str">
        <f t="shared" si="26"/>
        <v/>
      </c>
      <c r="AQ45" s="82" t="str">
        <f t="shared" si="27"/>
        <v/>
      </c>
    </row>
    <row r="46" spans="1:43" x14ac:dyDescent="0.25">
      <c r="A46" s="78" t="str">
        <f t="shared" si="17"/>
        <v/>
      </c>
      <c r="B46" s="78" t="str">
        <f t="shared" si="18"/>
        <v/>
      </c>
      <c r="C46" s="78">
        <f t="shared" si="19"/>
        <v>0</v>
      </c>
      <c r="D46" s="78">
        <f t="shared" si="20"/>
        <v>0</v>
      </c>
      <c r="E46" s="78">
        <f t="shared" si="21"/>
        <v>0</v>
      </c>
      <c r="F46" s="26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81" t="str">
        <f t="shared" si="22"/>
        <v/>
      </c>
      <c r="AL46" s="81" t="str">
        <f t="shared" si="23"/>
        <v/>
      </c>
      <c r="AM46" s="82" t="str">
        <f t="shared" si="24"/>
        <v/>
      </c>
      <c r="AN46" s="82" t="str">
        <f>IF('1ERPM'!W49="","",IF('1ERPM'!W49=0,0,('1ERPM'!W49)*100))</f>
        <v/>
      </c>
      <c r="AO46" s="81" t="str">
        <f t="shared" si="25"/>
        <v/>
      </c>
      <c r="AP46" s="81" t="str">
        <f t="shared" si="26"/>
        <v/>
      </c>
      <c r="AQ46" s="82" t="str">
        <f t="shared" si="27"/>
        <v/>
      </c>
    </row>
    <row r="47" spans="1:43" ht="11.25" customHeight="1" x14ac:dyDescent="0.25">
      <c r="A47" s="54" t="str">
        <f t="shared" si="9"/>
        <v/>
      </c>
      <c r="B47" s="54" t="str">
        <f t="shared" si="0"/>
        <v/>
      </c>
      <c r="C47" s="54">
        <f t="shared" si="1"/>
        <v>0</v>
      </c>
      <c r="D47" s="54">
        <f t="shared" si="2"/>
        <v>0</v>
      </c>
      <c r="E47" s="54">
        <f t="shared" si="10"/>
        <v>0</v>
      </c>
      <c r="F47" s="26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81" t="str">
        <f t="shared" si="22"/>
        <v/>
      </c>
      <c r="AL47" s="81" t="str">
        <f t="shared" si="23"/>
        <v/>
      </c>
      <c r="AM47" s="82" t="str">
        <f t="shared" si="24"/>
        <v/>
      </c>
      <c r="AN47" s="82" t="str">
        <f>IF('1ERPM'!W50="","",IF('1ERPM'!W50=0,0,('1ERPM'!W50)*100))</f>
        <v/>
      </c>
      <c r="AO47" s="81" t="str">
        <f t="shared" si="25"/>
        <v/>
      </c>
      <c r="AP47" s="81" t="str">
        <f t="shared" si="26"/>
        <v/>
      </c>
      <c r="AQ47" s="82" t="str">
        <f t="shared" si="27"/>
        <v/>
      </c>
    </row>
    <row r="48" spans="1:43" x14ac:dyDescent="0.25">
      <c r="A48" s="54" t="str">
        <f t="shared" ref="A48:A66" si="28">IF(F48="","",A47+1)</f>
        <v/>
      </c>
      <c r="B48" s="54" t="str">
        <f t="shared" si="0"/>
        <v/>
      </c>
      <c r="C48" s="54">
        <f t="shared" si="1"/>
        <v>0</v>
      </c>
      <c r="D48" s="54">
        <f t="shared" si="2"/>
        <v>0</v>
      </c>
      <c r="E48" s="54">
        <f t="shared" si="10"/>
        <v>0</v>
      </c>
      <c r="F48" s="26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81" t="str">
        <f t="shared" si="22"/>
        <v/>
      </c>
      <c r="AL48" s="81" t="str">
        <f t="shared" si="23"/>
        <v/>
      </c>
      <c r="AM48" s="82" t="str">
        <f t="shared" si="24"/>
        <v/>
      </c>
      <c r="AN48" s="82" t="str">
        <f>IF('1ERPM'!W51="","",IF('1ERPM'!W51=0,0,('1ERPM'!W51)*100))</f>
        <v/>
      </c>
      <c r="AO48" s="81" t="str">
        <f t="shared" si="25"/>
        <v/>
      </c>
      <c r="AP48" s="81" t="str">
        <f t="shared" si="26"/>
        <v/>
      </c>
      <c r="AQ48" s="82" t="str">
        <f t="shared" si="27"/>
        <v/>
      </c>
    </row>
    <row r="49" spans="1:43" ht="11.25" customHeight="1" x14ac:dyDescent="0.25">
      <c r="A49" s="54" t="str">
        <f t="shared" si="28"/>
        <v/>
      </c>
      <c r="B49" s="54" t="str">
        <f t="shared" si="0"/>
        <v/>
      </c>
      <c r="C49" s="54">
        <f t="shared" si="1"/>
        <v>0</v>
      </c>
      <c r="D49" s="54">
        <f t="shared" si="2"/>
        <v>0</v>
      </c>
      <c r="E49" s="54">
        <f t="shared" si="10"/>
        <v>0</v>
      </c>
      <c r="F49" s="26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81" t="str">
        <f t="shared" si="22"/>
        <v/>
      </c>
      <c r="AL49" s="81" t="str">
        <f t="shared" si="23"/>
        <v/>
      </c>
      <c r="AM49" s="82" t="str">
        <f t="shared" si="24"/>
        <v/>
      </c>
      <c r="AN49" s="82" t="str">
        <f>IF('1ERPM'!W52="","",IF('1ERPM'!W52=0,0,('1ERPM'!W52)*100))</f>
        <v/>
      </c>
      <c r="AO49" s="81" t="str">
        <f t="shared" si="25"/>
        <v/>
      </c>
      <c r="AP49" s="81" t="str">
        <f t="shared" si="26"/>
        <v/>
      </c>
      <c r="AQ49" s="82" t="str">
        <f t="shared" si="27"/>
        <v/>
      </c>
    </row>
    <row r="50" spans="1:43" x14ac:dyDescent="0.25">
      <c r="A50" s="54" t="str">
        <f t="shared" si="28"/>
        <v/>
      </c>
      <c r="B50" s="54" t="str">
        <f t="shared" si="0"/>
        <v/>
      </c>
      <c r="C50" s="54">
        <f t="shared" si="1"/>
        <v>0</v>
      </c>
      <c r="D50" s="54">
        <f t="shared" si="2"/>
        <v>0</v>
      </c>
      <c r="E50" s="54">
        <f t="shared" si="10"/>
        <v>0</v>
      </c>
      <c r="F50" s="26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81" t="str">
        <f t="shared" si="22"/>
        <v/>
      </c>
      <c r="AL50" s="81" t="str">
        <f t="shared" si="23"/>
        <v/>
      </c>
      <c r="AM50" s="82" t="str">
        <f t="shared" si="24"/>
        <v/>
      </c>
      <c r="AN50" s="82" t="str">
        <f>IF('1ERPM'!W53="","",IF('1ERPM'!W53=0,0,('1ERPM'!W53)*100))</f>
        <v/>
      </c>
      <c r="AO50" s="81" t="str">
        <f t="shared" si="25"/>
        <v/>
      </c>
      <c r="AP50" s="81" t="str">
        <f t="shared" si="26"/>
        <v/>
      </c>
      <c r="AQ50" s="82" t="str">
        <f t="shared" si="27"/>
        <v/>
      </c>
    </row>
    <row r="51" spans="1:43" ht="11.25" customHeight="1" x14ac:dyDescent="0.25">
      <c r="A51" s="54" t="str">
        <f t="shared" si="28"/>
        <v/>
      </c>
      <c r="B51" s="54" t="str">
        <f t="shared" si="0"/>
        <v/>
      </c>
      <c r="C51" s="54">
        <f t="shared" si="1"/>
        <v>0</v>
      </c>
      <c r="D51" s="54">
        <f t="shared" si="2"/>
        <v>0</v>
      </c>
      <c r="E51" s="54">
        <f t="shared" si="10"/>
        <v>0</v>
      </c>
      <c r="F51" s="2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81" t="str">
        <f t="shared" si="22"/>
        <v/>
      </c>
      <c r="AL51" s="81" t="str">
        <f t="shared" si="23"/>
        <v/>
      </c>
      <c r="AM51" s="82" t="str">
        <f t="shared" si="24"/>
        <v/>
      </c>
      <c r="AN51" s="82" t="str">
        <f>IF('1ERPM'!W54="","",IF('1ERPM'!W54=0,0,('1ERPM'!W54)*100))</f>
        <v/>
      </c>
      <c r="AO51" s="81" t="str">
        <f t="shared" si="25"/>
        <v/>
      </c>
      <c r="AP51" s="81" t="str">
        <f t="shared" si="26"/>
        <v/>
      </c>
      <c r="AQ51" s="82" t="str">
        <f t="shared" si="27"/>
        <v/>
      </c>
    </row>
    <row r="52" spans="1:43" x14ac:dyDescent="0.25">
      <c r="A52" s="54" t="str">
        <f t="shared" si="28"/>
        <v/>
      </c>
      <c r="B52" s="54" t="str">
        <f t="shared" si="0"/>
        <v/>
      </c>
      <c r="C52" s="54">
        <f t="shared" si="1"/>
        <v>0</v>
      </c>
      <c r="D52" s="54">
        <f t="shared" si="2"/>
        <v>0</v>
      </c>
      <c r="E52" s="54">
        <f t="shared" si="10"/>
        <v>0</v>
      </c>
      <c r="F52" s="26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81" t="str">
        <f t="shared" si="22"/>
        <v/>
      </c>
      <c r="AL52" s="81" t="str">
        <f t="shared" si="23"/>
        <v/>
      </c>
      <c r="AM52" s="82" t="str">
        <f t="shared" si="24"/>
        <v/>
      </c>
      <c r="AN52" s="82" t="str">
        <f>IF('1ERPM'!W55="","",IF('1ERPM'!W55=0,0,('1ERPM'!W55)*100))</f>
        <v/>
      </c>
      <c r="AO52" s="81" t="str">
        <f t="shared" si="25"/>
        <v/>
      </c>
      <c r="AP52" s="81" t="str">
        <f t="shared" si="26"/>
        <v/>
      </c>
      <c r="AQ52" s="82" t="str">
        <f t="shared" si="27"/>
        <v/>
      </c>
    </row>
    <row r="53" spans="1:43" ht="11.25" customHeight="1" x14ac:dyDescent="0.25">
      <c r="A53" s="54" t="str">
        <f t="shared" si="28"/>
        <v/>
      </c>
      <c r="B53" s="54" t="str">
        <f t="shared" si="0"/>
        <v/>
      </c>
      <c r="C53" s="54">
        <f t="shared" si="1"/>
        <v>0</v>
      </c>
      <c r="D53" s="54">
        <f t="shared" si="2"/>
        <v>0</v>
      </c>
      <c r="E53" s="54">
        <f t="shared" si="10"/>
        <v>0</v>
      </c>
      <c r="F53" s="26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81" t="str">
        <f t="shared" si="22"/>
        <v/>
      </c>
      <c r="AL53" s="81" t="str">
        <f t="shared" si="23"/>
        <v/>
      </c>
      <c r="AM53" s="82" t="str">
        <f t="shared" si="24"/>
        <v/>
      </c>
      <c r="AN53" s="82" t="str">
        <f>IF('1ERPM'!W56="","",IF('1ERPM'!W56=0,0,('1ERPM'!W56)*100))</f>
        <v/>
      </c>
      <c r="AO53" s="81" t="str">
        <f t="shared" si="25"/>
        <v/>
      </c>
      <c r="AP53" s="81" t="str">
        <f t="shared" si="26"/>
        <v/>
      </c>
      <c r="AQ53" s="82" t="str">
        <f t="shared" si="27"/>
        <v/>
      </c>
    </row>
    <row r="54" spans="1:43" x14ac:dyDescent="0.25">
      <c r="A54" s="54" t="str">
        <f t="shared" si="28"/>
        <v/>
      </c>
      <c r="B54" s="54" t="str">
        <f t="shared" si="0"/>
        <v/>
      </c>
      <c r="C54" s="54">
        <f t="shared" si="1"/>
        <v>0</v>
      </c>
      <c r="D54" s="54">
        <f t="shared" si="2"/>
        <v>0</v>
      </c>
      <c r="E54" s="54">
        <f t="shared" si="10"/>
        <v>0</v>
      </c>
      <c r="F54" s="26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81" t="str">
        <f t="shared" si="22"/>
        <v/>
      </c>
      <c r="AL54" s="81" t="str">
        <f t="shared" si="23"/>
        <v/>
      </c>
      <c r="AM54" s="82" t="str">
        <f t="shared" si="24"/>
        <v/>
      </c>
      <c r="AN54" s="82" t="str">
        <f>IF('1ERPM'!W57="","",IF('1ERPM'!W57=0,0,('1ERPM'!W57)*100))</f>
        <v/>
      </c>
      <c r="AO54" s="81" t="str">
        <f t="shared" si="25"/>
        <v/>
      </c>
      <c r="AP54" s="81" t="str">
        <f t="shared" si="26"/>
        <v/>
      </c>
      <c r="AQ54" s="82" t="str">
        <f t="shared" si="27"/>
        <v/>
      </c>
    </row>
    <row r="55" spans="1:43" ht="11.25" customHeight="1" x14ac:dyDescent="0.25">
      <c r="A55" s="54" t="str">
        <f t="shared" si="28"/>
        <v/>
      </c>
      <c r="B55" s="54" t="str">
        <f t="shared" si="0"/>
        <v/>
      </c>
      <c r="C55" s="54">
        <f t="shared" si="1"/>
        <v>0</v>
      </c>
      <c r="D55" s="54">
        <f t="shared" si="2"/>
        <v>0</v>
      </c>
      <c r="E55" s="54">
        <f t="shared" si="10"/>
        <v>0</v>
      </c>
      <c r="F55" s="26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81" t="str">
        <f t="shared" si="22"/>
        <v/>
      </c>
      <c r="AL55" s="81" t="str">
        <f t="shared" si="23"/>
        <v/>
      </c>
      <c r="AM55" s="82" t="str">
        <f t="shared" si="24"/>
        <v/>
      </c>
      <c r="AN55" s="82" t="str">
        <f>IF('1ERPM'!W58="","",IF('1ERPM'!W58=0,0,('1ERPM'!W58)*100))</f>
        <v/>
      </c>
      <c r="AO55" s="81" t="str">
        <f t="shared" si="25"/>
        <v/>
      </c>
      <c r="AP55" s="81" t="str">
        <f t="shared" si="26"/>
        <v/>
      </c>
      <c r="AQ55" s="82" t="str">
        <f t="shared" si="27"/>
        <v/>
      </c>
    </row>
    <row r="56" spans="1:43" x14ac:dyDescent="0.25">
      <c r="A56" s="54" t="str">
        <f t="shared" si="28"/>
        <v/>
      </c>
      <c r="B56" s="54" t="str">
        <f t="shared" si="0"/>
        <v/>
      </c>
      <c r="C56" s="54">
        <f t="shared" si="1"/>
        <v>0</v>
      </c>
      <c r="D56" s="54">
        <f t="shared" si="2"/>
        <v>0</v>
      </c>
      <c r="E56" s="54">
        <f t="shared" si="10"/>
        <v>0</v>
      </c>
      <c r="F56" s="26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81" t="str">
        <f t="shared" si="22"/>
        <v/>
      </c>
      <c r="AL56" s="81" t="str">
        <f t="shared" si="23"/>
        <v/>
      </c>
      <c r="AM56" s="82" t="str">
        <f t="shared" si="24"/>
        <v/>
      </c>
      <c r="AN56" s="82" t="str">
        <f>IF('1ERPM'!W59="","",IF('1ERPM'!W59=0,0,('1ERPM'!W59)*100))</f>
        <v/>
      </c>
      <c r="AO56" s="81" t="str">
        <f t="shared" si="25"/>
        <v/>
      </c>
      <c r="AP56" s="81" t="str">
        <f t="shared" si="26"/>
        <v/>
      </c>
      <c r="AQ56" s="82" t="str">
        <f t="shared" si="27"/>
        <v/>
      </c>
    </row>
    <row r="57" spans="1:43" ht="11.25" customHeight="1" x14ac:dyDescent="0.25">
      <c r="A57" s="54" t="str">
        <f t="shared" si="28"/>
        <v/>
      </c>
      <c r="B57" s="54" t="str">
        <f t="shared" si="0"/>
        <v/>
      </c>
      <c r="C57" s="54">
        <f t="shared" si="1"/>
        <v>0</v>
      </c>
      <c r="D57" s="54">
        <f t="shared" si="2"/>
        <v>0</v>
      </c>
      <c r="E57" s="54">
        <f t="shared" si="10"/>
        <v>0</v>
      </c>
      <c r="F57" s="26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81" t="str">
        <f t="shared" si="22"/>
        <v/>
      </c>
      <c r="AL57" s="81" t="str">
        <f t="shared" si="23"/>
        <v/>
      </c>
      <c r="AM57" s="82" t="str">
        <f t="shared" si="24"/>
        <v/>
      </c>
      <c r="AN57" s="82" t="str">
        <f>IF('1ERPM'!W60="","",IF('1ERPM'!W60=0,0,('1ERPM'!W60)*100))</f>
        <v/>
      </c>
      <c r="AO57" s="81" t="str">
        <f t="shared" si="25"/>
        <v/>
      </c>
      <c r="AP57" s="81" t="str">
        <f t="shared" si="26"/>
        <v/>
      </c>
      <c r="AQ57" s="82" t="str">
        <f t="shared" si="27"/>
        <v/>
      </c>
    </row>
    <row r="58" spans="1:43" x14ac:dyDescent="0.25">
      <c r="A58" s="54" t="str">
        <f t="shared" si="28"/>
        <v/>
      </c>
      <c r="B58" s="54" t="str">
        <f t="shared" si="0"/>
        <v/>
      </c>
      <c r="C58" s="54">
        <f t="shared" si="1"/>
        <v>0</v>
      </c>
      <c r="D58" s="54">
        <f t="shared" si="2"/>
        <v>0</v>
      </c>
      <c r="E58" s="54">
        <f t="shared" si="10"/>
        <v>0</v>
      </c>
      <c r="F58" s="26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81" t="str">
        <f t="shared" si="22"/>
        <v/>
      </c>
      <c r="AL58" s="81" t="str">
        <f t="shared" si="23"/>
        <v/>
      </c>
      <c r="AM58" s="82" t="str">
        <f t="shared" si="24"/>
        <v/>
      </c>
      <c r="AN58" s="82" t="str">
        <f>IF('1ERPM'!W61="","",IF('1ERPM'!W61=0,0,('1ERPM'!W61)*100))</f>
        <v/>
      </c>
      <c r="AO58" s="81" t="str">
        <f t="shared" si="25"/>
        <v/>
      </c>
      <c r="AP58" s="81" t="str">
        <f t="shared" si="26"/>
        <v/>
      </c>
      <c r="AQ58" s="82" t="str">
        <f t="shared" si="27"/>
        <v/>
      </c>
    </row>
    <row r="59" spans="1:43" ht="11.25" customHeight="1" x14ac:dyDescent="0.25">
      <c r="A59" s="54" t="str">
        <f t="shared" si="28"/>
        <v/>
      </c>
      <c r="B59" s="54" t="str">
        <f t="shared" si="0"/>
        <v/>
      </c>
      <c r="C59" s="54">
        <f t="shared" si="1"/>
        <v>0</v>
      </c>
      <c r="D59" s="54">
        <f t="shared" si="2"/>
        <v>0</v>
      </c>
      <c r="E59" s="54">
        <f t="shared" si="10"/>
        <v>0</v>
      </c>
      <c r="F59" s="26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81" t="str">
        <f t="shared" si="22"/>
        <v/>
      </c>
      <c r="AL59" s="81" t="str">
        <f t="shared" si="23"/>
        <v/>
      </c>
      <c r="AM59" s="82" t="str">
        <f t="shared" si="24"/>
        <v/>
      </c>
      <c r="AN59" s="82" t="str">
        <f>IF('1ERPM'!W62="","",IF('1ERPM'!W62=0,0,('1ERPM'!W62)*100))</f>
        <v/>
      </c>
      <c r="AO59" s="81" t="str">
        <f t="shared" si="25"/>
        <v/>
      </c>
      <c r="AP59" s="81" t="str">
        <f t="shared" si="26"/>
        <v/>
      </c>
      <c r="AQ59" s="82" t="str">
        <f t="shared" si="27"/>
        <v/>
      </c>
    </row>
    <row r="60" spans="1:43" x14ac:dyDescent="0.25">
      <c r="A60" s="54" t="str">
        <f t="shared" si="28"/>
        <v/>
      </c>
      <c r="B60" s="54" t="str">
        <f t="shared" si="0"/>
        <v/>
      </c>
      <c r="C60" s="54">
        <f t="shared" si="1"/>
        <v>0</v>
      </c>
      <c r="D60" s="54">
        <f t="shared" si="2"/>
        <v>0</v>
      </c>
      <c r="E60" s="54">
        <f t="shared" si="10"/>
        <v>0</v>
      </c>
      <c r="F60" s="26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81" t="str">
        <f t="shared" si="22"/>
        <v/>
      </c>
      <c r="AL60" s="81" t="str">
        <f t="shared" si="23"/>
        <v/>
      </c>
      <c r="AM60" s="82" t="str">
        <f t="shared" si="24"/>
        <v/>
      </c>
      <c r="AN60" s="82" t="str">
        <f>IF('1ERPM'!W63="","",IF('1ERPM'!W63=0,0,('1ERPM'!W63)*100))</f>
        <v/>
      </c>
      <c r="AO60" s="81" t="str">
        <f t="shared" si="25"/>
        <v/>
      </c>
      <c r="AP60" s="81" t="str">
        <f t="shared" si="26"/>
        <v/>
      </c>
      <c r="AQ60" s="82" t="str">
        <f t="shared" si="27"/>
        <v/>
      </c>
    </row>
    <row r="61" spans="1:43" ht="11.25" customHeight="1" x14ac:dyDescent="0.25">
      <c r="A61" s="54" t="str">
        <f t="shared" si="28"/>
        <v/>
      </c>
      <c r="B61" s="54" t="str">
        <f t="shared" si="0"/>
        <v/>
      </c>
      <c r="C61" s="54">
        <f t="shared" si="1"/>
        <v>0</v>
      </c>
      <c r="D61" s="54">
        <f t="shared" si="2"/>
        <v>0</v>
      </c>
      <c r="E61" s="54">
        <f t="shared" si="10"/>
        <v>0</v>
      </c>
      <c r="F61" s="26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81" t="str">
        <f t="shared" si="22"/>
        <v/>
      </c>
      <c r="AL61" s="81" t="str">
        <f t="shared" si="23"/>
        <v/>
      </c>
      <c r="AM61" s="82" t="str">
        <f t="shared" si="24"/>
        <v/>
      </c>
      <c r="AN61" s="82" t="str">
        <f>IF('1ERPM'!W64="","",IF('1ERPM'!W64=0,0,('1ERPM'!W64)*100))</f>
        <v/>
      </c>
      <c r="AO61" s="81" t="str">
        <f t="shared" si="25"/>
        <v/>
      </c>
      <c r="AP61" s="81" t="str">
        <f t="shared" si="26"/>
        <v/>
      </c>
      <c r="AQ61" s="82" t="str">
        <f t="shared" si="27"/>
        <v/>
      </c>
    </row>
    <row r="62" spans="1:43" x14ac:dyDescent="0.25">
      <c r="A62" s="54" t="str">
        <f t="shared" si="28"/>
        <v/>
      </c>
      <c r="B62" s="54" t="str">
        <f t="shared" si="0"/>
        <v/>
      </c>
      <c r="C62" s="54">
        <f t="shared" si="1"/>
        <v>0</v>
      </c>
      <c r="D62" s="54">
        <f t="shared" si="2"/>
        <v>0</v>
      </c>
      <c r="E62" s="54">
        <f t="shared" si="10"/>
        <v>0</v>
      </c>
      <c r="F62" s="26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81" t="str">
        <f t="shared" si="22"/>
        <v/>
      </c>
      <c r="AL62" s="81" t="str">
        <f t="shared" si="23"/>
        <v/>
      </c>
      <c r="AM62" s="82" t="str">
        <f t="shared" si="24"/>
        <v/>
      </c>
      <c r="AN62" s="82" t="str">
        <f>IF('1ERPM'!W65="","",IF('1ERPM'!W65=0,0,('1ERPM'!W65)*100))</f>
        <v/>
      </c>
      <c r="AO62" s="81" t="str">
        <f t="shared" si="25"/>
        <v/>
      </c>
      <c r="AP62" s="81" t="str">
        <f t="shared" si="26"/>
        <v/>
      </c>
      <c r="AQ62" s="82" t="str">
        <f t="shared" si="27"/>
        <v/>
      </c>
    </row>
    <row r="63" spans="1:43" ht="11.25" customHeight="1" x14ac:dyDescent="0.25">
      <c r="A63" s="54" t="str">
        <f t="shared" si="28"/>
        <v/>
      </c>
      <c r="B63" s="54" t="str">
        <f t="shared" si="0"/>
        <v/>
      </c>
      <c r="C63" s="54">
        <f t="shared" si="1"/>
        <v>0</v>
      </c>
      <c r="D63" s="54">
        <f t="shared" si="2"/>
        <v>0</v>
      </c>
      <c r="E63" s="54">
        <f t="shared" si="10"/>
        <v>0</v>
      </c>
      <c r="F63" s="26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81" t="str">
        <f t="shared" si="22"/>
        <v/>
      </c>
      <c r="AL63" s="81" t="str">
        <f t="shared" si="23"/>
        <v/>
      </c>
      <c r="AM63" s="82" t="str">
        <f t="shared" si="24"/>
        <v/>
      </c>
      <c r="AN63" s="82" t="str">
        <f>IF('1ERPM'!W66="","",IF('1ERPM'!W66=0,0,('1ERPM'!W66)*100))</f>
        <v/>
      </c>
      <c r="AO63" s="81" t="str">
        <f t="shared" si="25"/>
        <v/>
      </c>
      <c r="AP63" s="81" t="str">
        <f t="shared" si="26"/>
        <v/>
      </c>
      <c r="AQ63" s="82" t="str">
        <f t="shared" si="27"/>
        <v/>
      </c>
    </row>
    <row r="64" spans="1:43" x14ac:dyDescent="0.25">
      <c r="A64" s="54" t="str">
        <f t="shared" si="28"/>
        <v/>
      </c>
      <c r="B64" s="54" t="str">
        <f t="shared" si="0"/>
        <v/>
      </c>
      <c r="C64" s="54">
        <f t="shared" si="1"/>
        <v>0</v>
      </c>
      <c r="D64" s="54">
        <f t="shared" si="2"/>
        <v>0</v>
      </c>
      <c r="E64" s="54">
        <f t="shared" si="10"/>
        <v>0</v>
      </c>
      <c r="F64" s="26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81" t="str">
        <f t="shared" si="22"/>
        <v/>
      </c>
      <c r="AL64" s="81" t="str">
        <f t="shared" si="23"/>
        <v/>
      </c>
      <c r="AM64" s="82" t="str">
        <f t="shared" si="24"/>
        <v/>
      </c>
      <c r="AN64" s="82" t="str">
        <f>IF('1ERPM'!W67="","",IF('1ERPM'!W67=0,0,('1ERPM'!W67)*100))</f>
        <v/>
      </c>
      <c r="AO64" s="81" t="str">
        <f t="shared" si="25"/>
        <v/>
      </c>
      <c r="AP64" s="81" t="str">
        <f t="shared" si="26"/>
        <v/>
      </c>
      <c r="AQ64" s="82" t="str">
        <f t="shared" si="27"/>
        <v/>
      </c>
    </row>
    <row r="65" spans="1:43" ht="11.25" customHeight="1" x14ac:dyDescent="0.25">
      <c r="A65" s="54" t="str">
        <f t="shared" si="28"/>
        <v/>
      </c>
      <c r="B65" s="54" t="str">
        <f t="shared" si="0"/>
        <v/>
      </c>
      <c r="C65" s="54">
        <f t="shared" si="1"/>
        <v>0</v>
      </c>
      <c r="D65" s="54">
        <f t="shared" si="2"/>
        <v>0</v>
      </c>
      <c r="E65" s="54">
        <f t="shared" si="10"/>
        <v>0</v>
      </c>
      <c r="F65" s="2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81" t="str">
        <f t="shared" si="22"/>
        <v/>
      </c>
      <c r="AL65" s="81" t="str">
        <f t="shared" si="23"/>
        <v/>
      </c>
      <c r="AM65" s="82" t="str">
        <f t="shared" si="24"/>
        <v/>
      </c>
      <c r="AN65" s="82" t="str">
        <f>IF('1ERPM'!W68="","",IF('1ERPM'!W68=0,0,('1ERPM'!W68)*100))</f>
        <v/>
      </c>
      <c r="AO65" s="81" t="str">
        <f t="shared" si="25"/>
        <v/>
      </c>
      <c r="AP65" s="81" t="str">
        <f t="shared" si="26"/>
        <v/>
      </c>
      <c r="AQ65" s="82" t="str">
        <f t="shared" si="27"/>
        <v/>
      </c>
    </row>
    <row r="66" spans="1:43" x14ac:dyDescent="0.25">
      <c r="A66" s="54" t="str">
        <f t="shared" si="28"/>
        <v/>
      </c>
      <c r="B66" s="54" t="str">
        <f t="shared" si="0"/>
        <v/>
      </c>
      <c r="C66" s="54">
        <f t="shared" si="1"/>
        <v>0</v>
      </c>
      <c r="D66" s="54">
        <f t="shared" si="2"/>
        <v>0</v>
      </c>
      <c r="E66" s="54">
        <f t="shared" si="10"/>
        <v>0</v>
      </c>
      <c r="F66" s="26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81" t="str">
        <f t="shared" si="22"/>
        <v/>
      </c>
      <c r="AL66" s="81" t="str">
        <f t="shared" si="23"/>
        <v/>
      </c>
      <c r="AM66" s="82" t="str">
        <f t="shared" si="24"/>
        <v/>
      </c>
      <c r="AN66" s="82" t="str">
        <f>IF('1ERPM'!W69="","",IF('1ERPM'!W69=0,0,('1ERPM'!W69)*100))</f>
        <v/>
      </c>
      <c r="AO66" s="81" t="str">
        <f t="shared" si="25"/>
        <v/>
      </c>
      <c r="AP66" s="81" t="str">
        <f t="shared" si="26"/>
        <v/>
      </c>
      <c r="AQ66" s="82" t="str">
        <f t="shared" si="27"/>
        <v/>
      </c>
    </row>
  </sheetData>
  <sheetProtection algorithmName="SHA-512" hashValue="Gh71QzFi0xWL7jhUgH+CM+reabppr9nQTLisqO223bGBEyKQ5Ur3Yw63cBMMvFgb3tZ4dg/vv8eO5Owmkl96vw==" saltValue="a5tikWCll8wI4wbUUMn5kQ==" spinCount="100000" sheet="1" formatCells="0"/>
  <sortState ref="F17:F29">
    <sortCondition ref="F17"/>
  </sortState>
  <mergeCells count="29">
    <mergeCell ref="AO15:AO16"/>
    <mergeCell ref="Q2:V2"/>
    <mergeCell ref="W2:Y2"/>
    <mergeCell ref="A3:AQ3"/>
    <mergeCell ref="AK9:AK14"/>
    <mergeCell ref="AL9:AL14"/>
    <mergeCell ref="AM9:AM14"/>
    <mergeCell ref="X10:AI10"/>
    <mergeCell ref="X11:AI11"/>
    <mergeCell ref="G12:AJ12"/>
    <mergeCell ref="U13:V13"/>
    <mergeCell ref="G13:T13"/>
    <mergeCell ref="W13:AJ13"/>
    <mergeCell ref="A1:AQ1"/>
    <mergeCell ref="M5:X5"/>
    <mergeCell ref="AD5:AI5"/>
    <mergeCell ref="K7:M7"/>
    <mergeCell ref="AN10:AO14"/>
    <mergeCell ref="AP10:AP16"/>
    <mergeCell ref="AQ10:AQ14"/>
    <mergeCell ref="AL8:AP8"/>
    <mergeCell ref="A9:A16"/>
    <mergeCell ref="F9:F16"/>
    <mergeCell ref="AK15:AK16"/>
    <mergeCell ref="AL15:AL16"/>
    <mergeCell ref="AM15:AM16"/>
    <mergeCell ref="AQ15:AQ16"/>
    <mergeCell ref="AN9:AQ9"/>
    <mergeCell ref="AN15:AN16"/>
  </mergeCells>
  <conditionalFormatting sqref="S18:AJ66 S17 U17:AJ17">
    <cfRule type="cellIs" dxfId="23" priority="10" stopIfTrue="1" operator="equal">
      <formula>"F"</formula>
    </cfRule>
    <cfRule type="cellIs" dxfId="22" priority="11" stopIfTrue="1" operator="equal">
      <formula>"J"</formula>
    </cfRule>
    <cfRule type="cellIs" dxfId="21" priority="12" stopIfTrue="1" operator="equal">
      <formula>"R"</formula>
    </cfRule>
  </conditionalFormatting>
  <conditionalFormatting sqref="G17:R66">
    <cfRule type="cellIs" dxfId="20" priority="7" stopIfTrue="1" operator="equal">
      <formula>"F"</formula>
    </cfRule>
    <cfRule type="cellIs" dxfId="19" priority="8" stopIfTrue="1" operator="equal">
      <formula>"J"</formula>
    </cfRule>
    <cfRule type="cellIs" dxfId="18" priority="9" stopIfTrue="1" operator="equal">
      <formula>"R"</formula>
    </cfRule>
  </conditionalFormatting>
  <conditionalFormatting sqref="T17">
    <cfRule type="cellIs" dxfId="2" priority="1" stopIfTrue="1" operator="equal">
      <formula>"F"</formula>
    </cfRule>
    <cfRule type="cellIs" dxfId="1" priority="2" stopIfTrue="1" operator="equal">
      <formula>"J"</formula>
    </cfRule>
    <cfRule type="cellIs" dxfId="0" priority="3" stopIfTrue="1" operator="equal">
      <formula>"R"</formula>
    </cfRule>
  </conditionalFormatting>
  <dataValidations count="15">
    <dataValidation type="whole" allowBlank="1" showInputMessage="1" showErrorMessage="1" errorTitle="Error de entrada" error="El dato introducido es invalido_x000a__x000a_Solo puede entrar NÚMEROS_x000a_Del 1 al 4_x000a_" promptTitle="Observación" prompt="Solo puede entrar NÚMEROS_x000a_Del 1 al 4" sqref="IR16:IZ16">
      <formula1>1</formula1>
      <formula2>4</formula2>
    </dataValidation>
    <dataValidation type="whole" allowBlank="1" showInputMessage="1" showErrorMessage="1" errorTitle="Error de entrada" error="El dato introducido es invalido_x000a__x000a_Solo puede entrar NÚMEROS_x000a_Del 1 al 31_x000a_" promptTitle="Observación" prompt="Solo puede entrar NÚMEROS_x000a_Del 1 al 31" sqref="IR15:IZ15">
      <formula1>1</formula1>
      <formula2>31</formula2>
    </dataValidation>
    <dataValidation type="list" allowBlank="1" showInputMessage="1" showErrorMessage="1" errorTitle="Error de entrada" error="El dato introducido es invalido_x000a__x000a_Solo puede entrar las siguientes LETRAS_x000a_A: Asistencia_x000a_F: Falta_x000a_J: Justificación" promptTitle="Observación" prompt="Solo puede entrar las siguientes LETRAS_x000a_A: Asistencia_x000a_F: Falta_x000a_J: Justificación" sqref="IR17:IZ66">
      <formula1>"A,J,F"</formula1>
    </dataValidation>
    <dataValidation type="whole" allowBlank="1" showErrorMessage="1" errorTitle="Error de entrada" error="El dato introducido es invalido_x000a__x000a_Solo puede entrar NÚMEROS_x000a_Del 1 al 4_x000a_" promptTitle="Observación" prompt="Solo puede entrar NÚMEROS_x000a_Del 1 al 4" sqref="G16:AJ16">
      <formula1>1</formula1>
      <formula2>4</formula2>
    </dataValidation>
    <dataValidation type="list" allowBlank="1" showErrorMessage="1" errorTitle="Error de entrada" error="El dato introducido es invalido_x000a__x000a_Solo puede entrar las siguientes LETRAS_x000a_A: Asistencia_x000a_F: Falta_x000a_J: Justificación" promptTitle="Observación" prompt="Solo puede entrar las siguientes LETRAS_x000a_A: Asistencia_x000a_F: Falta_x000a_J: Justificación" sqref="G17:AJ66">
      <formula1>"A,J,F"</formula1>
    </dataValidation>
    <dataValidation type="whole" allowBlank="1" showInputMessage="1" showErrorMessage="1" sqref="U15:AJ15">
      <formula1>1</formula1>
      <formula2>31</formula2>
    </dataValidation>
    <dataValidation type="list" allowBlank="1" showErrorMessage="1" errorTitle="Error de entrada" error="El dato introducido es invalido_x000a__x000a_Solo puede entrar las siguientes LETRAS_x000a_&quot;A&quot;_x000a_&quot;B&quot;_x000a_&quot;C&quot;_x000a_&quot;D&quot;" promptTitle="Observación" prompt="Solo puede entrar las siguientes LETRAS_x000a_&quot;A&quot;_x000a_&quot;B&quot;_x000a_&quot;C&quot;_x000a_&quot;D&quot;_x000a_" sqref="Q7">
      <formula1>"A,B,C,D"</formula1>
    </dataValidation>
    <dataValidation type="list" allowBlank="1" showInputMessage="1" showErrorMessage="1" errorTitle="Error de entrada" error="El dato introducido es invalido_x000a__x000a_Solo puede entrar las siguientes LEYENDAS_x000a_PRIMERO_x000a_SEGUNDO_x000a_TERCERO_x000a_CUARTO_x000a_QUINTO_x000a_SEXTO_x000a_SEPTIMO_x000a_OCTAVO_x000a_NOVENO_x000a_" promptTitle="Observación" prompt="Solo puede entrar las siguientes LEYENDAS_x000a_PRIMERO_x000a_SEGUNDO_x000a_TERCERO_x000a_CUARTO_x000a_QUINTO_x000a_SEXTO_x000a_SEPTIMO_x000a_OCTAVO_x000a_NOVENO_x000a_" sqref="IV7:IX7">
      <formula1>"PRIMERO,SEGUNDO,TERCERO,CUARTO,QUINTO,SEXTO,SEPTIMO,OCTAVO,NOVENO"</formula1>
    </dataValidation>
    <dataValidation type="list" allowBlank="1" showErrorMessage="1" errorTitle="Error de entrada" error="El dato introducido es invalido_x000a__x000a_Solo puede entrar las siguientes LETRAS_x000a_A: Periodo de Julio a Diciembre_x000a_B: Periodo de Enero a Junio" promptTitle="Observación" prompt="Solo puede entrar las siguientes LETRAS_x000a_A: Periodo de Julio a Diciembre_x000a_B: Periodo de Enero a Junio_x000a_" sqref="V7">
      <formula1>"A,B"</formula1>
    </dataValidation>
    <dataValidation type="list" allowBlank="1" showInputMessage="1" showErrorMessage="1" errorTitle="Error de entrada" error="El dato introducido es invalido_x000a__x000a_Solo puede entrar los siguientes DATOS_x000a_Lu: Lunes_x000a_Ma: Martes_x000a_Mi: Miercoles_x000a_Ju: Jueves_x000a_Vi: Viernes_x000a_Sa: Sabado_x000a_" promptTitle="Observación" prompt="Solo puede entrar los siguientes DATOS_x000a_Lu: Lunes_x000a_Ma: Martes_x000a_Mi: Miercoles_x000a_Ju: Jueves_x000a_Vi: Viernes_x000a_Sa: Sabado" sqref="IR14:IZ14">
      <formula1>"Lu,Ma,Mi,Ju,Vi,Sa"</formula1>
    </dataValidation>
    <dataValidation type="list" allowBlank="1" showErrorMessage="1" errorTitle="Error de entrada" error="El dato introducido es invalido_x000a__x000a_Solo puede entrar los siguientes DATOS_x000a_Lu: Lunes_x000a_Ma: Martes_x000a_Mi: Miercoles_x000a_Ju: Jueves_x000a_Vi: Viernes_x000a_Sa: Sabado_x000a_" promptTitle="Observación" prompt="Solo puede entrar los siguientes DATOS_x000a_Lu: Lunes_x000a_Ma: Martes_x000a_Mi: Miercoles_x000a_Ju: Jueves_x000a_Vi: Viernes_x000a_Sa: Sabado" sqref="U14:AJ14">
      <formula1>"Lu,Ma,Mi,Ju,Vi,Sa,Do"</formula1>
    </dataValidation>
    <dataValidation type="list" allowBlank="1" showErrorMessage="1" errorTitle="Error de entrada" error="El dato introducido es invalido_x000a__x000a_Solo puede entrar las siguientes LEYENDAS_x000a_PRIMERO_x000a_SEGUNDO_x000a_TERCERO_x000a_CUARTO_x000a_QUINTO_x000a_SEXTO_x000a_SEPTIMO_x000a_OCTAVO_x000a_NOVENO_x000a_" promptTitle="Observación" prompt="Solo puede entrar las siguientes LEYENDAS_x000a_PRIMERO_x000a_SEGUNDO_x000a_TERCERO_x000a_CUARTO_x000a_QUINTO_x000a_SEXTO_x000a_SEPTIMO_x000a_OCTAVO_x000a_NOVENO_x000a_" sqref="K7:M7">
      <formula1>"PRIMERO,SEGUNDO,TERCERO,CUARTO,QUINTO,SEXTO,SEPTIMO,OCTAVO,NOVENO,DÉCIMO,ONCEAVO"</formula1>
    </dataValidation>
    <dataValidation type="whole" allowBlank="1" showErrorMessage="1" errorTitle="Error de entrada" error="El dato introducido es invalido_x000a__x000a_Solo puede entrar NÚMEROS_x000a_Del 1 al 31_x000a_" promptTitle="Observación" prompt="Solo puede entrar NÚMEROS_x000a_Del 1 al 31" sqref="G15:T15">
      <formula1>1</formula1>
      <formula2>31</formula2>
    </dataValidation>
    <dataValidation type="list" allowBlank="1" showErrorMessage="1" errorTitle="Error de entrada" error="El dato introducido es invalido_x000a__x000a_Solo puede entrar los siguientes DATOS_x000a_Lu: Lunes_x000a_Ma: Martes_x000a_Mi: Miercoles_x000a_Ju: Jueves_x000a_Vi: Viernes_x000a_Sa: Sabado_x000a_" promptTitle="Observación" prompt="Solo puede entrar los siguientes DATOS_x000a_Lu: Lunes_x000a_Ma: Martes_x000a_Mi: Miercoles_x000a_Ju: Jueves_x000a_Vi: Viernes_x000a_Sa: Sabado" sqref="G14:T14">
      <formula1>"Lu,Ma,Mi,Ju,Vi,Sa"</formula1>
    </dataValidation>
    <dataValidation type="list" allowBlank="1" showInputMessage="1" showErrorMessage="1" sqref="J7">
      <formula1>"SEMESTRE:, CUATRIMESTRE:"</formula1>
    </dataValidation>
  </dataValidations>
  <printOptions horizontalCentered="1" verticalCentered="1"/>
  <pageMargins left="0.39370078740157483" right="0.39370078740157483" top="0.78740157480314965" bottom="0.39370078740157483" header="0" footer="0"/>
  <pageSetup scale="8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D63"/>
  <sheetViews>
    <sheetView zoomScale="130" zoomScaleNormal="130" workbookViewId="0">
      <selection sqref="A1:AN1"/>
    </sheetView>
  </sheetViews>
  <sheetFormatPr baseColWidth="10" defaultRowHeight="11.25" x14ac:dyDescent="0.25"/>
  <cols>
    <col min="1" max="1" width="3" style="47" customWidth="1"/>
    <col min="2" max="2" width="34" style="47" bestFit="1" customWidth="1"/>
    <col min="3" max="13" width="3.5703125" style="47" customWidth="1"/>
    <col min="14" max="14" width="6.7109375" style="47" bestFit="1" customWidth="1"/>
    <col min="15" max="16" width="3.5703125" style="47" customWidth="1"/>
    <col min="17" max="17" width="6.7109375" style="47" bestFit="1" customWidth="1"/>
    <col min="18" max="23" width="3" style="60" customWidth="1"/>
    <col min="24" max="27" width="3.5703125" style="60" customWidth="1"/>
    <col min="28" max="35" width="3.5703125" style="47" customWidth="1"/>
    <col min="36" max="42" width="3" style="47" customWidth="1"/>
    <col min="43" max="53" width="3.5703125" style="47" customWidth="1"/>
    <col min="54" max="54" width="6.7109375" style="47" bestFit="1" customWidth="1"/>
    <col min="55" max="67" width="3.5703125" style="47" customWidth="1"/>
    <col min="68" max="16384" width="11.42578125" style="47"/>
  </cols>
  <sheetData>
    <row r="1" spans="1:56" ht="15" customHeight="1" x14ac:dyDescent="0.25">
      <c r="A1" s="83" t="s">
        <v>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56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L2" s="4"/>
      <c r="N2" s="83" t="s">
        <v>81</v>
      </c>
      <c r="O2" s="83"/>
      <c r="P2" s="83"/>
      <c r="Q2" s="83" t="str">
        <f>IF('1ERPA'!W2="","",'1ERPA'!W2)</f>
        <v>2018-2019</v>
      </c>
      <c r="R2" s="8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56" ht="15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56" x14ac:dyDescent="0.25">
      <c r="B4" s="60"/>
      <c r="E4" s="3"/>
      <c r="F4" s="60"/>
      <c r="G4" s="60"/>
      <c r="H4" s="60"/>
      <c r="K4" s="3"/>
      <c r="L4" s="60"/>
      <c r="P4" s="3"/>
      <c r="Q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</row>
    <row r="5" spans="1:56" ht="15" customHeight="1" x14ac:dyDescent="0.25">
      <c r="A5" s="88" t="s">
        <v>14</v>
      </c>
      <c r="B5" s="88" t="s">
        <v>15</v>
      </c>
      <c r="C5" s="108" t="s">
        <v>30</v>
      </c>
      <c r="D5" s="109"/>
      <c r="E5" s="110"/>
      <c r="F5" s="108" t="s">
        <v>74</v>
      </c>
      <c r="G5" s="109"/>
      <c r="H5" s="110"/>
      <c r="I5" s="108" t="s">
        <v>86</v>
      </c>
      <c r="J5" s="109"/>
      <c r="K5" s="110"/>
      <c r="L5" s="100" t="s">
        <v>71</v>
      </c>
      <c r="M5" s="100" t="s">
        <v>72</v>
      </c>
      <c r="N5" s="100" t="s">
        <v>28</v>
      </c>
      <c r="O5" s="100" t="s">
        <v>73</v>
      </c>
      <c r="P5" s="100" t="s">
        <v>27</v>
      </c>
      <c r="Q5" s="100" t="s">
        <v>28</v>
      </c>
      <c r="R5" s="12"/>
      <c r="S5" s="6"/>
      <c r="T5" s="6"/>
      <c r="U5" s="6"/>
      <c r="V5" s="6"/>
      <c r="W5" s="7"/>
      <c r="X5" s="100" t="s">
        <v>33</v>
      </c>
      <c r="Y5" s="100" t="s">
        <v>35</v>
      </c>
      <c r="Z5" s="100" t="s">
        <v>43</v>
      </c>
      <c r="AA5" s="100" t="s">
        <v>44</v>
      </c>
      <c r="AB5" s="100" t="s">
        <v>21</v>
      </c>
      <c r="AC5" s="100" t="s">
        <v>27</v>
      </c>
      <c r="AD5" s="100" t="s">
        <v>29</v>
      </c>
      <c r="AE5" s="11"/>
      <c r="AF5" s="100" t="s">
        <v>71</v>
      </c>
      <c r="AG5" s="100" t="s">
        <v>72</v>
      </c>
      <c r="AH5" s="100" t="s">
        <v>73</v>
      </c>
      <c r="AI5" s="100" t="s">
        <v>27</v>
      </c>
      <c r="AJ5" s="8"/>
    </row>
    <row r="6" spans="1:56" ht="15" customHeight="1" x14ac:dyDescent="0.25">
      <c r="A6" s="89"/>
      <c r="B6" s="89"/>
      <c r="C6" s="137"/>
      <c r="D6" s="120"/>
      <c r="E6" s="138"/>
      <c r="F6" s="137"/>
      <c r="G6" s="120"/>
      <c r="H6" s="138"/>
      <c r="I6" s="137"/>
      <c r="J6" s="120"/>
      <c r="K6" s="138"/>
      <c r="L6" s="139"/>
      <c r="M6" s="139"/>
      <c r="N6" s="139"/>
      <c r="O6" s="139"/>
      <c r="P6" s="139"/>
      <c r="Q6" s="139"/>
      <c r="R6" s="12"/>
      <c r="S6" s="6"/>
      <c r="T6" s="6"/>
      <c r="U6" s="6"/>
      <c r="V6" s="6"/>
      <c r="W6" s="7"/>
      <c r="X6" s="139"/>
      <c r="Y6" s="139"/>
      <c r="Z6" s="139"/>
      <c r="AA6" s="139"/>
      <c r="AB6" s="139"/>
      <c r="AC6" s="139"/>
      <c r="AD6" s="139"/>
      <c r="AE6" s="11"/>
      <c r="AF6" s="139"/>
      <c r="AG6" s="139"/>
      <c r="AH6" s="139"/>
      <c r="AI6" s="139"/>
      <c r="AJ6" s="8"/>
    </row>
    <row r="7" spans="1:56" ht="15" customHeight="1" x14ac:dyDescent="0.25">
      <c r="A7" s="89"/>
      <c r="B7" s="89"/>
      <c r="C7" s="100" t="s">
        <v>21</v>
      </c>
      <c r="D7" s="100" t="s">
        <v>27</v>
      </c>
      <c r="E7" s="100" t="s">
        <v>29</v>
      </c>
      <c r="F7" s="100" t="s">
        <v>21</v>
      </c>
      <c r="G7" s="100" t="s">
        <v>27</v>
      </c>
      <c r="H7" s="100" t="s">
        <v>29</v>
      </c>
      <c r="I7" s="100" t="s">
        <v>21</v>
      </c>
      <c r="J7" s="100" t="s">
        <v>27</v>
      </c>
      <c r="K7" s="100" t="s">
        <v>29</v>
      </c>
      <c r="L7" s="139"/>
      <c r="M7" s="139"/>
      <c r="N7" s="139"/>
      <c r="O7" s="139"/>
      <c r="P7" s="139"/>
      <c r="Q7" s="139"/>
      <c r="R7" s="12"/>
      <c r="S7" s="6"/>
      <c r="T7" s="6"/>
      <c r="U7" s="6"/>
      <c r="V7" s="6"/>
      <c r="W7" s="7"/>
      <c r="X7" s="139"/>
      <c r="Y7" s="139"/>
      <c r="Z7" s="139"/>
      <c r="AA7" s="139"/>
      <c r="AB7" s="139"/>
      <c r="AC7" s="139"/>
      <c r="AD7" s="139"/>
      <c r="AE7" s="11"/>
      <c r="AF7" s="139"/>
      <c r="AG7" s="139"/>
      <c r="AH7" s="139"/>
      <c r="AI7" s="139"/>
    </row>
    <row r="8" spans="1:56" ht="87" customHeight="1" x14ac:dyDescent="0.25">
      <c r="A8" s="89"/>
      <c r="B8" s="8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2"/>
      <c r="S8" s="6"/>
      <c r="T8" s="6"/>
      <c r="U8" s="6"/>
      <c r="V8" s="6"/>
      <c r="W8" s="7"/>
      <c r="X8" s="139"/>
      <c r="Y8" s="139"/>
      <c r="Z8" s="139"/>
      <c r="AA8" s="139"/>
      <c r="AB8" s="139"/>
      <c r="AC8" s="139"/>
      <c r="AD8" s="139"/>
      <c r="AE8" s="11"/>
      <c r="AF8" s="139"/>
      <c r="AG8" s="139"/>
      <c r="AH8" s="139"/>
      <c r="AI8" s="139"/>
    </row>
    <row r="9" spans="1:56" ht="11.25" customHeight="1" x14ac:dyDescent="0.25">
      <c r="A9" s="89"/>
      <c r="B9" s="8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2"/>
      <c r="S9" s="6"/>
      <c r="T9" s="6"/>
      <c r="U9" s="6"/>
      <c r="V9" s="6"/>
      <c r="W9" s="7"/>
      <c r="X9" s="139"/>
      <c r="Y9" s="139"/>
      <c r="Z9" s="139"/>
      <c r="AA9" s="139"/>
      <c r="AB9" s="139"/>
      <c r="AC9" s="139"/>
      <c r="AD9" s="139"/>
      <c r="AE9" s="11"/>
      <c r="AF9" s="139"/>
      <c r="AG9" s="139"/>
      <c r="AH9" s="139"/>
      <c r="AI9" s="139"/>
    </row>
    <row r="10" spans="1:56" x14ac:dyDescent="0.25">
      <c r="A10" s="89"/>
      <c r="B10" s="8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2"/>
      <c r="S10" s="6"/>
      <c r="T10" s="6"/>
      <c r="U10" s="6"/>
      <c r="V10" s="6"/>
      <c r="W10" s="7"/>
      <c r="X10" s="139"/>
      <c r="Y10" s="139"/>
      <c r="Z10" s="139"/>
      <c r="AA10" s="139"/>
      <c r="AB10" s="139"/>
      <c r="AC10" s="139"/>
      <c r="AD10" s="139"/>
      <c r="AE10" s="11"/>
      <c r="AF10" s="139"/>
      <c r="AG10" s="139"/>
      <c r="AH10" s="139"/>
      <c r="AI10" s="139"/>
    </row>
    <row r="11" spans="1:56" ht="11.25" customHeight="1" x14ac:dyDescent="0.25">
      <c r="A11" s="89"/>
      <c r="B11" s="8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2"/>
      <c r="S11" s="6"/>
      <c r="T11" s="6"/>
      <c r="U11" s="6"/>
      <c r="V11" s="6"/>
      <c r="W11" s="7"/>
      <c r="X11" s="139"/>
      <c r="Y11" s="139"/>
      <c r="Z11" s="139"/>
      <c r="AA11" s="139"/>
      <c r="AB11" s="139"/>
      <c r="AC11" s="139"/>
      <c r="AD11" s="139"/>
      <c r="AE11" s="11"/>
      <c r="AF11" s="139"/>
      <c r="AG11" s="139"/>
      <c r="AH11" s="139"/>
      <c r="AI11" s="139"/>
    </row>
    <row r="12" spans="1:56" ht="15" customHeight="1" x14ac:dyDescent="0.25">
      <c r="A12" s="90"/>
      <c r="B12" s="9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2"/>
      <c r="S12" s="6"/>
      <c r="T12" s="6"/>
      <c r="U12" s="6"/>
      <c r="V12" s="6"/>
      <c r="W12" s="7"/>
      <c r="X12" s="140"/>
      <c r="Y12" s="140"/>
      <c r="Z12" s="140"/>
      <c r="AA12" s="140"/>
      <c r="AB12" s="140"/>
      <c r="AC12" s="140"/>
      <c r="AD12" s="140"/>
      <c r="AE12" s="11"/>
      <c r="AF12" s="140"/>
      <c r="AG12" s="140"/>
      <c r="AH12" s="140"/>
      <c r="AI12" s="140"/>
    </row>
    <row r="13" spans="1:56" ht="11.25" customHeight="1" x14ac:dyDescent="0.25">
      <c r="A13" s="54">
        <f>IF(B13="","",1)</f>
        <v>1</v>
      </c>
      <c r="B13" s="9" t="str">
        <f>IF('1ERPA'!F17="","",'1ERPA'!F17)</f>
        <v>GUZMAN SANTOS ALAN</v>
      </c>
      <c r="C13" s="55">
        <f>'1ERPA'!AM17</f>
        <v>100</v>
      </c>
      <c r="D13" s="55">
        <f>'1ERPA'!AO17</f>
        <v>9</v>
      </c>
      <c r="E13" s="55">
        <f>'1ERPA'!AQ17</f>
        <v>22.5</v>
      </c>
      <c r="F13" s="55">
        <f>'2DOPA'!AM17</f>
        <v>100</v>
      </c>
      <c r="G13" s="55">
        <f>'2DOPA'!AO17</f>
        <v>10</v>
      </c>
      <c r="H13" s="54">
        <f>'2DOPA'!AQ17</f>
        <v>25</v>
      </c>
      <c r="I13" s="55">
        <f>'3ERPA'!AM17</f>
        <v>100</v>
      </c>
      <c r="J13" s="55">
        <f>'3ERPA'!AO17</f>
        <v>3</v>
      </c>
      <c r="K13" s="54">
        <f>'3ERPA'!AQ17</f>
        <v>15</v>
      </c>
      <c r="L13" s="55">
        <f>IF(A13="","",AVERAGE(C13,F13,I13))</f>
        <v>100</v>
      </c>
      <c r="M13" s="55">
        <f>IF(A13="","",AVERAGE(D13,G13,J13))</f>
        <v>7.333333333333333</v>
      </c>
      <c r="N13" s="54" t="str">
        <f>IF(A13="","",IF(M13&gt;=9.6,"DIEZ",IF(M13&gt;=8.6,"NUEVE",IF(M13&gt;=7.6,"OCHO",IF(M13&gt;=6.6,"SIETE",IF(M13&gt;=6,"SEIS",IF(M13&lt;=5.9,"CINCO","")))))))</f>
        <v>SIETE</v>
      </c>
      <c r="O13" s="54">
        <f>IF(A13="","",SUM(E13,H13,K13))</f>
        <v>62.5</v>
      </c>
      <c r="P13" s="55">
        <f>IF(A13="","",O13/10)</f>
        <v>6.25</v>
      </c>
      <c r="Q13" s="54" t="str">
        <f>IF(A13="","",IF(P13&gt;=9.6,"DIEZ",IF(P13&gt;=8.6,"NUEVE",IF(P13&gt;=7.6,"OCHO",IF(P13&gt;=6.6,"SIETE",IF(P13&gt;=6,"SEIS",IF(P13&lt;=5.9,"CINCO","")))))))</f>
        <v>SEIS</v>
      </c>
      <c r="S13" s="92" t="s">
        <v>30</v>
      </c>
      <c r="T13" s="117"/>
      <c r="U13" s="117"/>
      <c r="V13" s="117"/>
      <c r="W13" s="148"/>
      <c r="X13" s="55">
        <f>'1ERPRE'!T14</f>
        <v>13.9375</v>
      </c>
      <c r="Y13" s="55">
        <f>'1ERPRE'!AM14</f>
        <v>100</v>
      </c>
      <c r="Z13" s="55">
        <f>'1ERPRE'!R22</f>
        <v>9.2809523809523817</v>
      </c>
      <c r="AA13" s="54">
        <f>'1ERPRE'!AM22</f>
        <v>83.333333333333329</v>
      </c>
      <c r="AB13" s="55">
        <f>IF(C13="",0,AVERAGE(C13:C62))</f>
        <v>96.428571428571431</v>
      </c>
      <c r="AC13" s="55">
        <f>IF(D13="",0,AVERAGE(D13:D62))</f>
        <v>8.9285714285714288</v>
      </c>
      <c r="AD13" s="54">
        <f>IF(E13="",0,AVERAGE(E13:E62))</f>
        <v>22.321428571428573</v>
      </c>
      <c r="AE13" s="52"/>
      <c r="AF13" s="55">
        <f>IF(L13="",0,AVERAGE(L13:L62))</f>
        <v>98.571428571428569</v>
      </c>
      <c r="AG13" s="55">
        <f>IF(M13="",0,AVERAGE(M13:M62))</f>
        <v>8.0833333333333339</v>
      </c>
      <c r="AH13" s="54">
        <f>IF(O13="",0,AVERAGE(O13:O62))</f>
        <v>71.071428571428569</v>
      </c>
      <c r="AI13" s="55">
        <f>IF(P13="",0,AVERAGE(P13:P62))</f>
        <v>7.1071428571428568</v>
      </c>
      <c r="AJ13" s="149" t="s">
        <v>76</v>
      </c>
      <c r="AK13" s="150"/>
      <c r="AL13" s="150"/>
      <c r="AM13" s="150"/>
      <c r="AN13" s="151"/>
    </row>
    <row r="14" spans="1:56" x14ac:dyDescent="0.25">
      <c r="A14" s="54">
        <f>IF(B14="","",A13+1)</f>
        <v>2</v>
      </c>
      <c r="B14" s="9" t="str">
        <f>IF('1ERPA'!F18="","",'1ERPA'!F18)</f>
        <v>ILLAN MONJARDIN JOSE LUIS</v>
      </c>
      <c r="C14" s="55">
        <f>'1ERPA'!AM18</f>
        <v>100</v>
      </c>
      <c r="D14" s="55">
        <f>'1ERPA'!AO18</f>
        <v>9</v>
      </c>
      <c r="E14" s="55">
        <f>'1ERPA'!AQ18</f>
        <v>22.5</v>
      </c>
      <c r="F14" s="55">
        <f>'2DOPA'!AM18</f>
        <v>100</v>
      </c>
      <c r="G14" s="55">
        <f>'2DOPA'!AO18</f>
        <v>10</v>
      </c>
      <c r="H14" s="54">
        <f>'2DOPA'!AQ18</f>
        <v>25</v>
      </c>
      <c r="I14" s="55">
        <f>'3ERPA'!AM18</f>
        <v>100</v>
      </c>
      <c r="J14" s="55">
        <f>'3ERPA'!AO18</f>
        <v>3</v>
      </c>
      <c r="K14" s="54">
        <f>'3ERPA'!AQ18</f>
        <v>15</v>
      </c>
      <c r="L14" s="55">
        <f t="shared" ref="L14:L62" si="0">IF(A14="","",AVERAGE(C14,F14,I14))</f>
        <v>100</v>
      </c>
      <c r="M14" s="55">
        <f t="shared" ref="M14:M62" si="1">IF(A14="","",AVERAGE(D14,G14,J14))</f>
        <v>7.333333333333333</v>
      </c>
      <c r="N14" s="54" t="str">
        <f t="shared" ref="N14:N62" si="2">IF(A14="","",IF(M14&gt;=9.6,"DIEZ",IF(M14&gt;=8.6,"NUEVE",IF(M14&gt;=7.6,"OCHO",IF(M14&gt;=6.6,"SIETE",IF(M14&gt;=6,"SEIS",IF(M14&lt;=5.9,"CINCO","")))))))</f>
        <v>SIETE</v>
      </c>
      <c r="O14" s="54">
        <f t="shared" ref="O14:O62" si="3">IF(A14="","",SUM(E14,H14,K14))</f>
        <v>62.5</v>
      </c>
      <c r="P14" s="55">
        <f t="shared" ref="P14:P62" si="4">IF(A14="","",O14/10)</f>
        <v>6.25</v>
      </c>
      <c r="Q14" s="54" t="str">
        <f t="shared" ref="Q14:Q62" si="5">IF(A14="","",IF(P14&gt;=9.6,"DIEZ",IF(P14&gt;=8.6,"NUEVE",IF(P14&gt;=7.6,"OCHO",IF(P14&gt;=6.6,"SIETE",IF(P14&gt;=6,"SEIS",IF(P14&lt;=5.9,"CINCO","")))))))</f>
        <v>SEIS</v>
      </c>
      <c r="S14" s="92" t="s">
        <v>74</v>
      </c>
      <c r="T14" s="117"/>
      <c r="U14" s="117"/>
      <c r="V14" s="117"/>
      <c r="W14" s="148"/>
      <c r="X14" s="55">
        <f>'2DOPRE'!T14</f>
        <v>13.9</v>
      </c>
      <c r="Y14" s="55">
        <f>'2DOPRE'!AM14</f>
        <v>100</v>
      </c>
      <c r="Z14" s="55">
        <f>'2DOPRE'!R22</f>
        <v>11.996031746031745</v>
      </c>
      <c r="AA14" s="54">
        <f>'2DOPRE'!AM22</f>
        <v>100</v>
      </c>
      <c r="AB14" s="55">
        <f>IF(F13="",0,AVERAGE(F13:F62))</f>
        <v>99.230769230769226</v>
      </c>
      <c r="AC14" s="55">
        <f>IF(G13="",0,AVERAGE(G13:G62))</f>
        <v>9.7857142857142865</v>
      </c>
      <c r="AD14" s="54">
        <f>IF(H13="",0,AVERAGE(H13:H62))</f>
        <v>24.464285714285715</v>
      </c>
      <c r="AE14" s="10"/>
      <c r="AF14" s="57"/>
    </row>
    <row r="15" spans="1:56" ht="11.25" customHeight="1" x14ac:dyDescent="0.25">
      <c r="A15" s="54">
        <f t="shared" ref="A15:A62" si="6">IF(B15="","",A14+1)</f>
        <v>3</v>
      </c>
      <c r="B15" s="9" t="str">
        <f>IF('1ERPA'!F19="","",'1ERPA'!F19)</f>
        <v xml:space="preserve">LA MADRID GONZALEZ FERNANDA ISABEL </v>
      </c>
      <c r="C15" s="55">
        <f>'1ERPA'!AM19</f>
        <v>100</v>
      </c>
      <c r="D15" s="55">
        <f>'1ERPA'!AO19</f>
        <v>8</v>
      </c>
      <c r="E15" s="55">
        <f>'1ERPA'!AQ19</f>
        <v>20</v>
      </c>
      <c r="F15" s="55">
        <f>'2DOPA'!AM19</f>
        <v>90</v>
      </c>
      <c r="G15" s="55">
        <f>'2DOPA'!AO19</f>
        <v>7</v>
      </c>
      <c r="H15" s="54">
        <f>'2DOPA'!AQ19</f>
        <v>17.5</v>
      </c>
      <c r="I15" s="55">
        <f>'3ERPA'!AM19</f>
        <v>100</v>
      </c>
      <c r="J15" s="55">
        <f>'3ERPA'!AO19</f>
        <v>3</v>
      </c>
      <c r="K15" s="54">
        <f>'3ERPA'!AQ19</f>
        <v>15</v>
      </c>
      <c r="L15" s="55">
        <f t="shared" si="0"/>
        <v>96.666666666666671</v>
      </c>
      <c r="M15" s="55">
        <f t="shared" si="1"/>
        <v>6</v>
      </c>
      <c r="N15" s="54" t="str">
        <f t="shared" si="2"/>
        <v>SEIS</v>
      </c>
      <c r="O15" s="54">
        <f t="shared" si="3"/>
        <v>52.5</v>
      </c>
      <c r="P15" s="55">
        <f t="shared" si="4"/>
        <v>5.25</v>
      </c>
      <c r="Q15" s="54" t="str">
        <f t="shared" si="5"/>
        <v>CINCO</v>
      </c>
      <c r="S15" s="92" t="s">
        <v>75</v>
      </c>
      <c r="T15" s="117"/>
      <c r="U15" s="117"/>
      <c r="V15" s="117"/>
      <c r="W15" s="148"/>
      <c r="X15" s="55">
        <f>'3ERPRE'!T14</f>
        <v>14</v>
      </c>
      <c r="Y15" s="55">
        <f>'3ERPRE'!AM14</f>
        <v>35.714285714285715</v>
      </c>
      <c r="Z15" s="55">
        <f>'3ERPRE'!R22</f>
        <v>5.5742857142857147</v>
      </c>
      <c r="AA15" s="54">
        <f>'3ERPRE'!AM22</f>
        <v>100</v>
      </c>
      <c r="AB15" s="55">
        <f>IF(I13="",0,AVERAGE(I13:I62))</f>
        <v>100</v>
      </c>
      <c r="AC15" s="55">
        <f>IF(J13="",0,AVERAGE(J13:J62))</f>
        <v>5.2307692307692308</v>
      </c>
      <c r="AD15" s="54">
        <f>IF(K13="",0,AVERAGE(K13:K62))</f>
        <v>26.153846153846153</v>
      </c>
      <c r="AE15" s="10"/>
      <c r="AF15" s="60"/>
    </row>
    <row r="16" spans="1:56" ht="11.25" customHeight="1" x14ac:dyDescent="0.25">
      <c r="A16" s="54">
        <f>IF(B16="","",A15+1)</f>
        <v>4</v>
      </c>
      <c r="B16" s="9" t="str">
        <f>IF('1ERPA'!F20="","",'1ERPA'!F20)</f>
        <v>LOPEZ CASTRO GLORIA KARINA</v>
      </c>
      <c r="C16" s="55">
        <f>'1ERPA'!AM20</f>
        <v>100</v>
      </c>
      <c r="D16" s="55">
        <f>'1ERPA'!AO20</f>
        <v>9</v>
      </c>
      <c r="E16" s="55">
        <f>'1ERPA'!AQ20</f>
        <v>22.5</v>
      </c>
      <c r="F16" s="55">
        <f>'2DOPA'!AM20</f>
        <v>100</v>
      </c>
      <c r="G16" s="55">
        <f>'2DOPA'!AO20</f>
        <v>10</v>
      </c>
      <c r="H16" s="54">
        <f>'2DOPA'!AQ20</f>
        <v>25</v>
      </c>
      <c r="I16" s="55">
        <f>'3ERPA'!AM20</f>
        <v>100</v>
      </c>
      <c r="J16" s="55">
        <f>'3ERPA'!AO20</f>
        <v>3</v>
      </c>
      <c r="K16" s="54">
        <f>'3ERPA'!AQ20</f>
        <v>15</v>
      </c>
      <c r="L16" s="55">
        <f t="shared" si="0"/>
        <v>100</v>
      </c>
      <c r="M16" s="55">
        <f t="shared" si="1"/>
        <v>7.333333333333333</v>
      </c>
      <c r="N16" s="54" t="str">
        <f t="shared" si="2"/>
        <v>SIETE</v>
      </c>
      <c r="O16" s="54">
        <f t="shared" si="3"/>
        <v>62.5</v>
      </c>
      <c r="P16" s="55">
        <f t="shared" si="4"/>
        <v>6.25</v>
      </c>
      <c r="Q16" s="54" t="str">
        <f t="shared" si="5"/>
        <v>SEIS</v>
      </c>
      <c r="S16" s="50"/>
      <c r="T16" s="58"/>
      <c r="U16" s="58"/>
      <c r="V16" s="58"/>
      <c r="W16" s="61"/>
      <c r="X16" s="55"/>
      <c r="Y16" s="55"/>
      <c r="Z16" s="55"/>
      <c r="AA16" s="54"/>
      <c r="AB16" s="55"/>
      <c r="AC16" s="55"/>
      <c r="AD16" s="54"/>
      <c r="AE16" s="60"/>
      <c r="AF16" s="60"/>
    </row>
    <row r="17" spans="1:40" x14ac:dyDescent="0.25">
      <c r="A17" s="54">
        <f>IF(B17="","",A16+1)</f>
        <v>5</v>
      </c>
      <c r="B17" s="9" t="str">
        <f>IF('1ERPA'!F21="","",'1ERPA'!F21)</f>
        <v>GUZMAN SANTOS ALAN</v>
      </c>
      <c r="C17" s="55">
        <f>'1ERPA'!AM21</f>
        <v>100</v>
      </c>
      <c r="D17" s="55">
        <f>'1ERPA'!AO21</f>
        <v>9</v>
      </c>
      <c r="E17" s="55">
        <f>'1ERPA'!AQ21</f>
        <v>22.5</v>
      </c>
      <c r="F17" s="55">
        <f>'2DOPA'!AM21</f>
        <v>100</v>
      </c>
      <c r="G17" s="55">
        <f>'2DOPA'!AO21</f>
        <v>10</v>
      </c>
      <c r="H17" s="54">
        <f>'2DOPA'!AQ21</f>
        <v>25</v>
      </c>
      <c r="I17" s="55">
        <f>'3ERPA'!AM21</f>
        <v>100</v>
      </c>
      <c r="J17" s="55">
        <f>'3ERPA'!AO21</f>
        <v>3</v>
      </c>
      <c r="K17" s="54">
        <f>'3ERPA'!AQ21</f>
        <v>15</v>
      </c>
      <c r="L17" s="55">
        <f t="shared" si="0"/>
        <v>100</v>
      </c>
      <c r="M17" s="55">
        <f t="shared" si="1"/>
        <v>7.333333333333333</v>
      </c>
      <c r="N17" s="54" t="str">
        <f t="shared" si="2"/>
        <v>SIETE</v>
      </c>
      <c r="O17" s="54">
        <f t="shared" si="3"/>
        <v>62.5</v>
      </c>
      <c r="P17" s="55">
        <f t="shared" si="4"/>
        <v>6.25</v>
      </c>
      <c r="Q17" s="54" t="str">
        <f t="shared" si="5"/>
        <v>SEIS</v>
      </c>
      <c r="S17" s="92" t="s">
        <v>77</v>
      </c>
      <c r="T17" s="117"/>
      <c r="U17" s="117"/>
      <c r="V17" s="117"/>
      <c r="W17" s="148"/>
      <c r="X17" s="55">
        <f t="shared" ref="X17:AD17" si="7">AVERAGE(X13:X15)</f>
        <v>13.945833333333333</v>
      </c>
      <c r="Y17" s="55">
        <f t="shared" si="7"/>
        <v>78.571428571428569</v>
      </c>
      <c r="Z17" s="55">
        <f t="shared" si="7"/>
        <v>8.9504232804232799</v>
      </c>
      <c r="AA17" s="55">
        <f t="shared" si="7"/>
        <v>94.444444444444443</v>
      </c>
      <c r="AB17" s="55">
        <f t="shared" si="7"/>
        <v>98.553113553113562</v>
      </c>
      <c r="AC17" s="55">
        <f t="shared" si="7"/>
        <v>7.9816849816849818</v>
      </c>
      <c r="AD17" s="55">
        <f t="shared" si="7"/>
        <v>24.313186813186814</v>
      </c>
      <c r="AE17" s="59"/>
    </row>
    <row r="18" spans="1:40" ht="11.25" customHeight="1" x14ac:dyDescent="0.25">
      <c r="A18" s="54">
        <f t="shared" si="6"/>
        <v>6</v>
      </c>
      <c r="B18" s="9" t="str">
        <f>IF('1ERPA'!F22="","",'1ERPA'!F22)</f>
        <v>Y</v>
      </c>
      <c r="C18" s="55">
        <f>'1ERPA'!AM22</f>
        <v>100</v>
      </c>
      <c r="D18" s="55">
        <f>'1ERPA'!AO22</f>
        <v>9</v>
      </c>
      <c r="E18" s="55">
        <f>'1ERPA'!AQ22</f>
        <v>22.5</v>
      </c>
      <c r="F18" s="55">
        <f>'2DOPA'!AM22</f>
        <v>100</v>
      </c>
      <c r="G18" s="55">
        <f>'2DOPA'!AO22</f>
        <v>10</v>
      </c>
      <c r="H18" s="54">
        <f>'2DOPA'!AQ22</f>
        <v>25</v>
      </c>
      <c r="I18" s="55">
        <f>'3ERPA'!AM22</f>
        <v>100</v>
      </c>
      <c r="J18" s="55">
        <f>'3ERPA'!AO22</f>
        <v>3</v>
      </c>
      <c r="K18" s="54">
        <f>'3ERPA'!AQ22</f>
        <v>15</v>
      </c>
      <c r="L18" s="55">
        <f t="shared" si="0"/>
        <v>100</v>
      </c>
      <c r="M18" s="55">
        <f t="shared" si="1"/>
        <v>7.333333333333333</v>
      </c>
      <c r="N18" s="54" t="str">
        <f t="shared" si="2"/>
        <v>SIETE</v>
      </c>
      <c r="O18" s="54">
        <f t="shared" si="3"/>
        <v>62.5</v>
      </c>
      <c r="P18" s="55">
        <f t="shared" si="4"/>
        <v>6.25</v>
      </c>
      <c r="Q18" s="54" t="str">
        <f t="shared" si="5"/>
        <v>SEIS</v>
      </c>
    </row>
    <row r="19" spans="1:40" x14ac:dyDescent="0.25">
      <c r="A19" s="54">
        <f t="shared" si="6"/>
        <v>7</v>
      </c>
      <c r="B19" s="9" t="str">
        <f>IF('1ERPA'!F23="","",'1ERPA'!F23)</f>
        <v>U</v>
      </c>
      <c r="C19" s="55">
        <f>'1ERPA'!AM23</f>
        <v>100</v>
      </c>
      <c r="D19" s="55">
        <f>'1ERPA'!AO23</f>
        <v>9</v>
      </c>
      <c r="E19" s="55">
        <f>'1ERPA'!AQ23</f>
        <v>22.5</v>
      </c>
      <c r="F19" s="55">
        <f>'2DOPA'!AM23</f>
        <v>100</v>
      </c>
      <c r="G19" s="55">
        <f>'2DOPA'!AO23</f>
        <v>10</v>
      </c>
      <c r="H19" s="54">
        <f>'2DOPA'!AQ23</f>
        <v>25</v>
      </c>
      <c r="I19" s="55">
        <f>'3ERPA'!AM23</f>
        <v>100</v>
      </c>
      <c r="J19" s="55">
        <f>'3ERPA'!AO23</f>
        <v>3</v>
      </c>
      <c r="K19" s="54">
        <f>'3ERPA'!AQ23</f>
        <v>15</v>
      </c>
      <c r="L19" s="55">
        <f t="shared" si="0"/>
        <v>100</v>
      </c>
      <c r="M19" s="55">
        <f t="shared" si="1"/>
        <v>7.333333333333333</v>
      </c>
      <c r="N19" s="54" t="str">
        <f t="shared" si="2"/>
        <v>SIETE</v>
      </c>
      <c r="O19" s="54">
        <f t="shared" si="3"/>
        <v>62.5</v>
      </c>
      <c r="P19" s="55">
        <f t="shared" si="4"/>
        <v>6.25</v>
      </c>
      <c r="Q19" s="54" t="str">
        <f t="shared" si="5"/>
        <v>SEIS</v>
      </c>
      <c r="S19" s="127" t="s">
        <v>10</v>
      </c>
      <c r="T19" s="127"/>
      <c r="U19" s="127"/>
      <c r="V19" s="127"/>
      <c r="W19" s="127"/>
      <c r="X19" s="87" t="str">
        <f>IF('1ERPA'!M5="","",'1ERPA'!M5)</f>
        <v>Ingeniería en Sistemas Computacionales</v>
      </c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</row>
    <row r="20" spans="1:40" ht="11.25" customHeight="1" x14ac:dyDescent="0.25">
      <c r="A20" s="54">
        <f t="shared" si="6"/>
        <v>8</v>
      </c>
      <c r="B20" s="9" t="str">
        <f>IF('1ERPA'!F24="","",'1ERPA'!F24)</f>
        <v>ILLAN MONJARDIN JOSE LUIS</v>
      </c>
      <c r="C20" s="55">
        <f>'1ERPA'!AM24</f>
        <v>93.75</v>
      </c>
      <c r="D20" s="55">
        <f>'1ERPA'!AO24</f>
        <v>9</v>
      </c>
      <c r="E20" s="55">
        <f>'1ERPA'!AQ24</f>
        <v>22.5</v>
      </c>
      <c r="F20" s="55">
        <f>'2DOPA'!AM24</f>
        <v>100</v>
      </c>
      <c r="G20" s="55">
        <f>'2DOPA'!AO24</f>
        <v>10</v>
      </c>
      <c r="H20" s="54">
        <f>'2DOPA'!AQ24</f>
        <v>25</v>
      </c>
      <c r="I20" s="55">
        <f>'3ERPA'!AM24</f>
        <v>100</v>
      </c>
      <c r="J20" s="55">
        <f>'3ERPA'!AO24</f>
        <v>3</v>
      </c>
      <c r="K20" s="54">
        <f>'3ERPA'!AQ24</f>
        <v>15</v>
      </c>
      <c r="L20" s="55">
        <f t="shared" si="0"/>
        <v>97.916666666666671</v>
      </c>
      <c r="M20" s="55">
        <f t="shared" si="1"/>
        <v>7.333333333333333</v>
      </c>
      <c r="N20" s="54" t="str">
        <f t="shared" si="2"/>
        <v>SIETE</v>
      </c>
      <c r="O20" s="54">
        <f t="shared" si="3"/>
        <v>62.5</v>
      </c>
      <c r="P20" s="55">
        <f t="shared" si="4"/>
        <v>6.25</v>
      </c>
      <c r="Q20" s="54" t="str">
        <f t="shared" si="5"/>
        <v>SEIS</v>
      </c>
    </row>
    <row r="21" spans="1:40" s="77" customFormat="1" ht="11.25" customHeight="1" x14ac:dyDescent="0.25">
      <c r="A21" s="78">
        <f t="shared" ref="A21:A42" si="8">IF(B21="","",A20+1)</f>
        <v>9</v>
      </c>
      <c r="B21" s="9" t="str">
        <f>IF('1ERPA'!F25="","",'1ERPA'!F25)</f>
        <v>e</v>
      </c>
      <c r="C21" s="79">
        <f>'1ERPA'!AM25</f>
        <v>93.75</v>
      </c>
      <c r="D21" s="79">
        <f>'1ERPA'!AO25</f>
        <v>9</v>
      </c>
      <c r="E21" s="79">
        <f>'1ERPA'!AQ25</f>
        <v>22.5</v>
      </c>
      <c r="F21" s="79">
        <f>'2DOPA'!AM25</f>
        <v>100</v>
      </c>
      <c r="G21" s="79">
        <f>'2DOPA'!AO25</f>
        <v>10</v>
      </c>
      <c r="H21" s="78">
        <f>'2DOPA'!AQ25</f>
        <v>25</v>
      </c>
      <c r="I21" s="79">
        <f>'3ERPA'!AM25</f>
        <v>100</v>
      </c>
      <c r="J21" s="79">
        <f>'3ERPA'!AO25</f>
        <v>6</v>
      </c>
      <c r="K21" s="78">
        <f>'3ERPA'!AQ25</f>
        <v>30</v>
      </c>
      <c r="L21" s="79">
        <f t="shared" ref="L21:L42" si="9">IF(A21="","",AVERAGE(C21,F21,I21))</f>
        <v>97.916666666666671</v>
      </c>
      <c r="M21" s="79">
        <f t="shared" ref="M21:M42" si="10">IF(A21="","",AVERAGE(D21,G21,J21))</f>
        <v>8.3333333333333339</v>
      </c>
      <c r="N21" s="78" t="str">
        <f t="shared" ref="N21:N42" si="11">IF(A21="","",IF(M21&gt;=9.6,"DIEZ",IF(M21&gt;=8.6,"NUEVE",IF(M21&gt;=7.6,"OCHO",IF(M21&gt;=6.6,"SIETE",IF(M21&gt;=6,"SEIS",IF(M21&lt;=5.9,"CINCO","")))))))</f>
        <v>OCHO</v>
      </c>
      <c r="O21" s="78">
        <f t="shared" ref="O21:O42" si="12">IF(A21="","",SUM(E21,H21,K21))</f>
        <v>77.5</v>
      </c>
      <c r="P21" s="79">
        <f t="shared" ref="P21:P42" si="13">IF(A21="","",O21/10)</f>
        <v>7.75</v>
      </c>
      <c r="Q21" s="78" t="str">
        <f t="shared" ref="Q21:Q42" si="14">IF(A21="","",IF(P21&gt;=9.6,"DIEZ",IF(P21&gt;=8.6,"NUEVE",IF(P21&gt;=7.6,"OCHO",IF(P21&gt;=6.6,"SIETE",IF(P21&gt;=6,"SEIS",IF(P21&lt;=5.9,"CINCO","")))))))</f>
        <v>OCHO</v>
      </c>
      <c r="R21" s="80"/>
      <c r="S21" s="127" t="s">
        <v>11</v>
      </c>
      <c r="T21" s="127"/>
      <c r="U21" s="127"/>
      <c r="V21" s="127"/>
      <c r="W21" s="127"/>
      <c r="X21" s="87" t="str">
        <f>IF('1ERPA'!AD5="","",'1ERPA'!AD5)</f>
        <v>SEGURIDAD INFORMÁTICA Y DE REDES</v>
      </c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1:40" s="77" customFormat="1" ht="11.25" customHeight="1" x14ac:dyDescent="0.25">
      <c r="A22" s="78">
        <f t="shared" si="8"/>
        <v>10</v>
      </c>
      <c r="B22" s="9" t="str">
        <f>IF('1ERPA'!F26="","",'1ERPA'!F26)</f>
        <v>f</v>
      </c>
      <c r="C22" s="79">
        <f>'1ERPA'!AM26</f>
        <v>93.75</v>
      </c>
      <c r="D22" s="79">
        <f>'1ERPA'!AO26</f>
        <v>9</v>
      </c>
      <c r="E22" s="79">
        <f>'1ERPA'!AQ26</f>
        <v>22.5</v>
      </c>
      <c r="F22" s="79">
        <f>'2DOPA'!AM26</f>
        <v>100</v>
      </c>
      <c r="G22" s="79">
        <f>'2DOPA'!AO26</f>
        <v>10</v>
      </c>
      <c r="H22" s="78">
        <f>'2DOPA'!AQ26</f>
        <v>25</v>
      </c>
      <c r="I22" s="79">
        <f>'3ERPA'!AM26</f>
        <v>100</v>
      </c>
      <c r="J22" s="79">
        <f>'3ERPA'!AO26</f>
        <v>8</v>
      </c>
      <c r="K22" s="78">
        <f>'3ERPA'!AQ26</f>
        <v>40</v>
      </c>
      <c r="L22" s="79">
        <f t="shared" si="9"/>
        <v>97.916666666666671</v>
      </c>
      <c r="M22" s="79">
        <f t="shared" si="10"/>
        <v>9</v>
      </c>
      <c r="N22" s="78" t="str">
        <f t="shared" si="11"/>
        <v>NUEVE</v>
      </c>
      <c r="O22" s="78">
        <f t="shared" si="12"/>
        <v>87.5</v>
      </c>
      <c r="P22" s="79">
        <f t="shared" si="13"/>
        <v>8.75</v>
      </c>
      <c r="Q22" s="78" t="str">
        <f t="shared" si="14"/>
        <v>NUEVE</v>
      </c>
      <c r="R22" s="80"/>
      <c r="S22" s="60"/>
      <c r="T22" s="60"/>
      <c r="U22" s="60"/>
      <c r="V22" s="60"/>
      <c r="W22" s="60"/>
      <c r="X22" s="60"/>
      <c r="Y22" s="60"/>
      <c r="Z22" s="60"/>
      <c r="AA22" s="60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</row>
    <row r="23" spans="1:40" s="77" customFormat="1" ht="11.25" customHeight="1" x14ac:dyDescent="0.25">
      <c r="A23" s="78">
        <f t="shared" si="8"/>
        <v>11</v>
      </c>
      <c r="B23" s="9" t="str">
        <f>IF('1ERPA'!F27="","",'1ERPA'!F27)</f>
        <v>GUZMAN SANTOS ALAN</v>
      </c>
      <c r="C23" s="79">
        <f>'1ERPA'!AM27</f>
        <v>93.75</v>
      </c>
      <c r="D23" s="79">
        <f>'1ERPA'!AO27</f>
        <v>9</v>
      </c>
      <c r="E23" s="79">
        <f>'1ERPA'!AQ27</f>
        <v>22.5</v>
      </c>
      <c r="F23" s="79">
        <f>'2DOPA'!AM27</f>
        <v>100</v>
      </c>
      <c r="G23" s="79">
        <f>'2DOPA'!AO27</f>
        <v>10</v>
      </c>
      <c r="H23" s="78">
        <f>'2DOPA'!AQ27</f>
        <v>25</v>
      </c>
      <c r="I23" s="79">
        <f>'3ERPA'!AM27</f>
        <v>100</v>
      </c>
      <c r="J23" s="79">
        <f>'3ERPA'!AO27</f>
        <v>10</v>
      </c>
      <c r="K23" s="78">
        <f>'3ERPA'!AQ27</f>
        <v>50</v>
      </c>
      <c r="L23" s="79">
        <f t="shared" si="9"/>
        <v>97.916666666666671</v>
      </c>
      <c r="M23" s="79">
        <f t="shared" si="10"/>
        <v>9.6666666666666661</v>
      </c>
      <c r="N23" s="78" t="str">
        <f t="shared" si="11"/>
        <v>DIEZ</v>
      </c>
      <c r="O23" s="78">
        <f t="shared" si="12"/>
        <v>97.5</v>
      </c>
      <c r="P23" s="79">
        <f t="shared" si="13"/>
        <v>9.75</v>
      </c>
      <c r="Q23" s="78" t="str">
        <f t="shared" si="14"/>
        <v>DIEZ</v>
      </c>
      <c r="R23" s="80"/>
      <c r="S23" s="83" t="str">
        <f>'1ERPA'!J7</f>
        <v>CUATRIMESTRE:</v>
      </c>
      <c r="T23" s="83"/>
      <c r="U23" s="83"/>
      <c r="V23" s="83"/>
      <c r="W23" s="83"/>
      <c r="X23" s="87" t="str">
        <f>IF('1ERPA'!K7="","",'1ERPA'!K7)</f>
        <v>QUINTO</v>
      </c>
      <c r="Y23" s="87"/>
      <c r="Z23" s="87"/>
      <c r="AA23" s="60"/>
      <c r="AB23" s="47"/>
      <c r="AC23" s="83" t="s">
        <v>12</v>
      </c>
      <c r="AD23" s="83"/>
      <c r="AE23" s="49" t="str">
        <f>IF('1ERPA'!Q7="","",'1ERPA'!Q7)</f>
        <v>A</v>
      </c>
      <c r="AF23" s="47"/>
      <c r="AG23" s="47"/>
      <c r="AH23" s="47"/>
      <c r="AI23" s="47"/>
      <c r="AJ23" s="47"/>
      <c r="AK23" s="83" t="s">
        <v>13</v>
      </c>
      <c r="AL23" s="83"/>
      <c r="AM23" s="83"/>
      <c r="AN23" s="49" t="str">
        <f>IF('1ERPA'!V7="","",'1ERPA'!V7)</f>
        <v>A</v>
      </c>
    </row>
    <row r="24" spans="1:40" s="77" customFormat="1" ht="11.25" customHeight="1" x14ac:dyDescent="0.25">
      <c r="A24" s="78">
        <f t="shared" si="8"/>
        <v>12</v>
      </c>
      <c r="B24" s="9" t="str">
        <f>IF('1ERPA'!F28="","",'1ERPA'!F28)</f>
        <v>h</v>
      </c>
      <c r="C24" s="79">
        <f>'1ERPA'!AM28</f>
        <v>93.75</v>
      </c>
      <c r="D24" s="79">
        <f>'1ERPA'!AO28</f>
        <v>9</v>
      </c>
      <c r="E24" s="79">
        <f>'1ERPA'!AQ28</f>
        <v>22.5</v>
      </c>
      <c r="F24" s="79">
        <f>'2DOPA'!AM28</f>
        <v>100</v>
      </c>
      <c r="G24" s="79">
        <f>'2DOPA'!AO28</f>
        <v>10</v>
      </c>
      <c r="H24" s="78">
        <f>'2DOPA'!AQ28</f>
        <v>25</v>
      </c>
      <c r="I24" s="79">
        <f>'3ERPA'!AM28</f>
        <v>100</v>
      </c>
      <c r="J24" s="79">
        <f>'3ERPA'!AO28</f>
        <v>10</v>
      </c>
      <c r="K24" s="78">
        <f>'3ERPA'!AQ28</f>
        <v>50</v>
      </c>
      <c r="L24" s="79">
        <f t="shared" si="9"/>
        <v>97.916666666666671</v>
      </c>
      <c r="M24" s="79">
        <f t="shared" si="10"/>
        <v>9.6666666666666661</v>
      </c>
      <c r="N24" s="78" t="str">
        <f t="shared" si="11"/>
        <v>DIEZ</v>
      </c>
      <c r="O24" s="78">
        <f t="shared" si="12"/>
        <v>97.5</v>
      </c>
      <c r="P24" s="79">
        <f t="shared" si="13"/>
        <v>9.75</v>
      </c>
      <c r="Q24" s="78" t="str">
        <f t="shared" si="14"/>
        <v>DIEZ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</row>
    <row r="25" spans="1:40" s="77" customFormat="1" ht="11.25" customHeight="1" x14ac:dyDescent="0.25">
      <c r="A25" s="78">
        <f t="shared" si="8"/>
        <v>13</v>
      </c>
      <c r="B25" s="9" t="str">
        <f>IF('1ERPA'!F29="","",'1ERPA'!F29)</f>
        <v>ILLAN MONJARDIN JOSE LUIS</v>
      </c>
      <c r="C25" s="79">
        <f>'1ERPA'!AM29</f>
        <v>81.25</v>
      </c>
      <c r="D25" s="79">
        <f>'1ERPA'!AO29</f>
        <v>9</v>
      </c>
      <c r="E25" s="79">
        <f>'1ERPA'!AQ29</f>
        <v>22.5</v>
      </c>
      <c r="F25" s="79">
        <f>'2DOPA'!AM29</f>
        <v>100</v>
      </c>
      <c r="G25" s="79">
        <f>'2DOPA'!AO29</f>
        <v>10</v>
      </c>
      <c r="H25" s="78">
        <f>'2DOPA'!AQ29</f>
        <v>25</v>
      </c>
      <c r="I25" s="79">
        <f>'3ERPA'!AM29</f>
        <v>100</v>
      </c>
      <c r="J25" s="79">
        <f>'3ERPA'!AO29</f>
        <v>10</v>
      </c>
      <c r="K25" s="78">
        <f>'3ERPA'!AQ29</f>
        <v>50</v>
      </c>
      <c r="L25" s="79">
        <f t="shared" si="9"/>
        <v>93.75</v>
      </c>
      <c r="M25" s="79">
        <f t="shared" si="10"/>
        <v>9.6666666666666661</v>
      </c>
      <c r="N25" s="78" t="str">
        <f t="shared" si="11"/>
        <v>DIEZ</v>
      </c>
      <c r="O25" s="78">
        <f t="shared" si="12"/>
        <v>97.5</v>
      </c>
      <c r="P25" s="79">
        <f t="shared" si="13"/>
        <v>9.75</v>
      </c>
      <c r="Q25" s="78" t="str">
        <f t="shared" si="14"/>
        <v>DIEZ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</row>
    <row r="26" spans="1:40" s="77" customFormat="1" ht="11.25" customHeight="1" x14ac:dyDescent="0.25">
      <c r="A26" s="78">
        <f t="shared" si="8"/>
        <v>14</v>
      </c>
      <c r="B26" s="9" t="str">
        <f>IF('1ERPA'!F30="","",'1ERPA'!F30)</f>
        <v>T</v>
      </c>
      <c r="C26" s="79">
        <f>'1ERPA'!AM30</f>
        <v>100</v>
      </c>
      <c r="D26" s="79">
        <f>'1ERPA'!AO30</f>
        <v>9</v>
      </c>
      <c r="E26" s="79">
        <f>'1ERPA'!AQ30</f>
        <v>22.5</v>
      </c>
      <c r="F26" s="79" t="str">
        <f>'2DOPA'!AM30</f>
        <v/>
      </c>
      <c r="G26" s="79">
        <f>'2DOPA'!AO30</f>
        <v>10</v>
      </c>
      <c r="H26" s="78">
        <f>'2DOPA'!AQ30</f>
        <v>25</v>
      </c>
      <c r="I26" s="79" t="str">
        <f>'3ERPA'!AM30</f>
        <v/>
      </c>
      <c r="J26" s="79" t="str">
        <f>'3ERPA'!AO30</f>
        <v/>
      </c>
      <c r="K26" s="78" t="str">
        <f>'3ERPA'!AQ30</f>
        <v/>
      </c>
      <c r="L26" s="79">
        <f t="shared" si="9"/>
        <v>100</v>
      </c>
      <c r="M26" s="79">
        <f t="shared" si="10"/>
        <v>9.5</v>
      </c>
      <c r="N26" s="78" t="str">
        <f t="shared" si="11"/>
        <v>NUEVE</v>
      </c>
      <c r="O26" s="78">
        <f t="shared" si="12"/>
        <v>47.5</v>
      </c>
      <c r="P26" s="79">
        <f t="shared" si="13"/>
        <v>4.75</v>
      </c>
      <c r="Q26" s="78" t="str">
        <f t="shared" si="14"/>
        <v>CINCO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</row>
    <row r="27" spans="1:40" s="77" customFormat="1" ht="11.25" customHeight="1" x14ac:dyDescent="0.25">
      <c r="A27" s="78" t="str">
        <f t="shared" si="8"/>
        <v/>
      </c>
      <c r="B27" s="9" t="str">
        <f>IF('1ERPA'!F31="","",'1ERPA'!F31)</f>
        <v/>
      </c>
      <c r="C27" s="79" t="str">
        <f>'1ERPA'!AM31</f>
        <v/>
      </c>
      <c r="D27" s="79" t="str">
        <f>'1ERPA'!AO31</f>
        <v/>
      </c>
      <c r="E27" s="79" t="str">
        <f>'1ERPA'!AQ31</f>
        <v/>
      </c>
      <c r="F27" s="79" t="str">
        <f>'2DOPA'!AM31</f>
        <v/>
      </c>
      <c r="G27" s="79" t="str">
        <f>'2DOPA'!AO31</f>
        <v/>
      </c>
      <c r="H27" s="78" t="str">
        <f>'2DOPA'!AQ31</f>
        <v/>
      </c>
      <c r="I27" s="79" t="str">
        <f>'3ERPA'!AM31</f>
        <v/>
      </c>
      <c r="J27" s="79" t="str">
        <f>'3ERPA'!AO31</f>
        <v/>
      </c>
      <c r="K27" s="78" t="str">
        <f>'3ERPA'!AQ31</f>
        <v/>
      </c>
      <c r="L27" s="79" t="str">
        <f t="shared" si="9"/>
        <v/>
      </c>
      <c r="M27" s="79" t="str">
        <f t="shared" si="10"/>
        <v/>
      </c>
      <c r="N27" s="78" t="str">
        <f t="shared" si="11"/>
        <v/>
      </c>
      <c r="O27" s="78" t="str">
        <f t="shared" si="12"/>
        <v/>
      </c>
      <c r="P27" s="79" t="str">
        <f t="shared" si="13"/>
        <v/>
      </c>
      <c r="Q27" s="78" t="str">
        <f t="shared" si="14"/>
        <v/>
      </c>
      <c r="R27" s="80"/>
      <c r="S27" s="80"/>
      <c r="T27" s="80"/>
      <c r="U27" s="80"/>
      <c r="V27" s="80"/>
      <c r="W27" s="80"/>
      <c r="X27" s="80"/>
      <c r="Y27" s="80"/>
      <c r="Z27" s="80"/>
      <c r="AA27" s="80"/>
    </row>
    <row r="28" spans="1:40" s="77" customFormat="1" ht="11.25" customHeight="1" x14ac:dyDescent="0.25">
      <c r="A28" s="78" t="str">
        <f t="shared" si="8"/>
        <v/>
      </c>
      <c r="B28" s="9" t="str">
        <f>IF('1ERPA'!F32="","",'1ERPA'!F32)</f>
        <v/>
      </c>
      <c r="C28" s="79" t="str">
        <f>'1ERPA'!AM32</f>
        <v/>
      </c>
      <c r="D28" s="79" t="str">
        <f>'1ERPA'!AO32</f>
        <v/>
      </c>
      <c r="E28" s="79" t="str">
        <f>'1ERPA'!AQ32</f>
        <v/>
      </c>
      <c r="F28" s="79" t="str">
        <f>'2DOPA'!AM32</f>
        <v/>
      </c>
      <c r="G28" s="79" t="str">
        <f>'2DOPA'!AO32</f>
        <v/>
      </c>
      <c r="H28" s="78" t="str">
        <f>'2DOPA'!AQ32</f>
        <v/>
      </c>
      <c r="I28" s="79" t="str">
        <f>'3ERPA'!AM32</f>
        <v/>
      </c>
      <c r="J28" s="79" t="str">
        <f>'3ERPA'!AO32</f>
        <v/>
      </c>
      <c r="K28" s="78" t="str">
        <f>'3ERPA'!AQ32</f>
        <v/>
      </c>
      <c r="L28" s="79" t="str">
        <f t="shared" si="9"/>
        <v/>
      </c>
      <c r="M28" s="79" t="str">
        <f t="shared" si="10"/>
        <v/>
      </c>
      <c r="N28" s="78" t="str">
        <f t="shared" si="11"/>
        <v/>
      </c>
      <c r="O28" s="78" t="str">
        <f t="shared" si="12"/>
        <v/>
      </c>
      <c r="P28" s="79" t="str">
        <f t="shared" si="13"/>
        <v/>
      </c>
      <c r="Q28" s="78" t="str">
        <f t="shared" si="14"/>
        <v/>
      </c>
      <c r="R28" s="80"/>
      <c r="S28" s="80"/>
      <c r="T28" s="80"/>
      <c r="U28" s="80"/>
      <c r="V28" s="80"/>
      <c r="W28" s="80"/>
      <c r="X28" s="80"/>
      <c r="Y28" s="80"/>
      <c r="Z28" s="80"/>
      <c r="AA28" s="80"/>
    </row>
    <row r="29" spans="1:40" s="77" customFormat="1" ht="11.25" customHeight="1" x14ac:dyDescent="0.25">
      <c r="A29" s="78" t="str">
        <f t="shared" si="8"/>
        <v/>
      </c>
      <c r="B29" s="9" t="str">
        <f>IF('1ERPA'!F33="","",'1ERPA'!F33)</f>
        <v/>
      </c>
      <c r="C29" s="79" t="str">
        <f>'1ERPA'!AM33</f>
        <v/>
      </c>
      <c r="D29" s="79" t="str">
        <f>'1ERPA'!AO33</f>
        <v/>
      </c>
      <c r="E29" s="79" t="str">
        <f>'1ERPA'!AQ33</f>
        <v/>
      </c>
      <c r="F29" s="79" t="str">
        <f>'2DOPA'!AM33</f>
        <v/>
      </c>
      <c r="G29" s="79" t="str">
        <f>'2DOPA'!AO33</f>
        <v/>
      </c>
      <c r="H29" s="78" t="str">
        <f>'2DOPA'!AQ33</f>
        <v/>
      </c>
      <c r="I29" s="79" t="str">
        <f>'3ERPA'!AM33</f>
        <v/>
      </c>
      <c r="J29" s="79" t="str">
        <f>'3ERPA'!AO33</f>
        <v/>
      </c>
      <c r="K29" s="78" t="str">
        <f>'3ERPA'!AQ33</f>
        <v/>
      </c>
      <c r="L29" s="79" t="str">
        <f t="shared" si="9"/>
        <v/>
      </c>
      <c r="M29" s="79" t="str">
        <f t="shared" si="10"/>
        <v/>
      </c>
      <c r="N29" s="78" t="str">
        <f t="shared" si="11"/>
        <v/>
      </c>
      <c r="O29" s="78" t="str">
        <f t="shared" si="12"/>
        <v/>
      </c>
      <c r="P29" s="79" t="str">
        <f t="shared" si="13"/>
        <v/>
      </c>
      <c r="Q29" s="78" t="str">
        <f t="shared" si="14"/>
        <v/>
      </c>
      <c r="R29" s="80"/>
      <c r="S29" s="80"/>
      <c r="T29" s="80"/>
      <c r="U29" s="80"/>
      <c r="V29" s="80"/>
      <c r="W29" s="80"/>
      <c r="X29" s="80"/>
      <c r="Y29" s="80"/>
      <c r="Z29" s="80"/>
      <c r="AA29" s="80"/>
    </row>
    <row r="30" spans="1:40" s="77" customFormat="1" ht="11.25" customHeight="1" x14ac:dyDescent="0.25">
      <c r="A30" s="78" t="str">
        <f t="shared" si="8"/>
        <v/>
      </c>
      <c r="B30" s="9" t="str">
        <f>IF('1ERPA'!F34="","",'1ERPA'!F34)</f>
        <v/>
      </c>
      <c r="C30" s="79" t="str">
        <f>'1ERPA'!AM34</f>
        <v/>
      </c>
      <c r="D30" s="79" t="str">
        <f>'1ERPA'!AO34</f>
        <v/>
      </c>
      <c r="E30" s="79" t="str">
        <f>'1ERPA'!AQ34</f>
        <v/>
      </c>
      <c r="F30" s="79" t="str">
        <f>'2DOPA'!AM34</f>
        <v/>
      </c>
      <c r="G30" s="79" t="str">
        <f>'2DOPA'!AO34</f>
        <v/>
      </c>
      <c r="H30" s="78" t="str">
        <f>'2DOPA'!AQ34</f>
        <v/>
      </c>
      <c r="I30" s="79" t="str">
        <f>'3ERPA'!AM34</f>
        <v/>
      </c>
      <c r="J30" s="79" t="str">
        <f>'3ERPA'!AO34</f>
        <v/>
      </c>
      <c r="K30" s="78" t="str">
        <f>'3ERPA'!AQ34</f>
        <v/>
      </c>
      <c r="L30" s="79" t="str">
        <f t="shared" si="9"/>
        <v/>
      </c>
      <c r="M30" s="79" t="str">
        <f t="shared" si="10"/>
        <v/>
      </c>
      <c r="N30" s="78" t="str">
        <f t="shared" si="11"/>
        <v/>
      </c>
      <c r="O30" s="78" t="str">
        <f t="shared" si="12"/>
        <v/>
      </c>
      <c r="P30" s="79" t="str">
        <f t="shared" si="13"/>
        <v/>
      </c>
      <c r="Q30" s="78" t="str">
        <f t="shared" si="14"/>
        <v/>
      </c>
      <c r="R30" s="80"/>
      <c r="S30" s="80"/>
      <c r="T30" s="80"/>
      <c r="U30" s="80"/>
      <c r="V30" s="80"/>
      <c r="W30" s="80"/>
      <c r="X30" s="80"/>
      <c r="Y30" s="80"/>
      <c r="Z30" s="80"/>
      <c r="AA30" s="80"/>
    </row>
    <row r="31" spans="1:40" s="77" customFormat="1" ht="11.25" customHeight="1" x14ac:dyDescent="0.25">
      <c r="A31" s="78" t="str">
        <f t="shared" si="8"/>
        <v/>
      </c>
      <c r="B31" s="9" t="str">
        <f>IF('1ERPA'!F35="","",'1ERPA'!F35)</f>
        <v/>
      </c>
      <c r="C31" s="79" t="str">
        <f>'1ERPA'!AM35</f>
        <v/>
      </c>
      <c r="D31" s="79" t="str">
        <f>'1ERPA'!AO35</f>
        <v/>
      </c>
      <c r="E31" s="79" t="str">
        <f>'1ERPA'!AQ35</f>
        <v/>
      </c>
      <c r="F31" s="79" t="str">
        <f>'2DOPA'!AM35</f>
        <v/>
      </c>
      <c r="G31" s="79" t="str">
        <f>'2DOPA'!AO35</f>
        <v/>
      </c>
      <c r="H31" s="78" t="str">
        <f>'2DOPA'!AQ35</f>
        <v/>
      </c>
      <c r="I31" s="79" t="str">
        <f>'3ERPA'!AM35</f>
        <v/>
      </c>
      <c r="J31" s="79" t="str">
        <f>'3ERPA'!AO35</f>
        <v/>
      </c>
      <c r="K31" s="78" t="str">
        <f>'3ERPA'!AQ35</f>
        <v/>
      </c>
      <c r="L31" s="79" t="str">
        <f t="shared" si="9"/>
        <v/>
      </c>
      <c r="M31" s="79" t="str">
        <f t="shared" si="10"/>
        <v/>
      </c>
      <c r="N31" s="78" t="str">
        <f t="shared" si="11"/>
        <v/>
      </c>
      <c r="O31" s="78" t="str">
        <f t="shared" si="12"/>
        <v/>
      </c>
      <c r="P31" s="79" t="str">
        <f t="shared" si="13"/>
        <v/>
      </c>
      <c r="Q31" s="78" t="str">
        <f t="shared" si="14"/>
        <v/>
      </c>
      <c r="R31" s="80"/>
      <c r="S31" s="80"/>
      <c r="T31" s="80"/>
      <c r="U31" s="80"/>
      <c r="V31" s="80"/>
      <c r="W31" s="80"/>
      <c r="X31" s="80"/>
      <c r="Y31" s="80"/>
      <c r="Z31" s="80"/>
      <c r="AA31" s="80"/>
    </row>
    <row r="32" spans="1:40" s="77" customFormat="1" ht="11.25" customHeight="1" x14ac:dyDescent="0.25">
      <c r="A32" s="78" t="str">
        <f t="shared" si="8"/>
        <v/>
      </c>
      <c r="B32" s="9" t="str">
        <f>IF('1ERPA'!F36="","",'1ERPA'!F36)</f>
        <v/>
      </c>
      <c r="C32" s="79" t="str">
        <f>'1ERPA'!AM36</f>
        <v/>
      </c>
      <c r="D32" s="79" t="str">
        <f>'1ERPA'!AO36</f>
        <v/>
      </c>
      <c r="E32" s="79" t="str">
        <f>'1ERPA'!AQ36</f>
        <v/>
      </c>
      <c r="F32" s="79" t="str">
        <f>'2DOPA'!AM36</f>
        <v/>
      </c>
      <c r="G32" s="79" t="str">
        <f>'2DOPA'!AO36</f>
        <v/>
      </c>
      <c r="H32" s="78" t="str">
        <f>'2DOPA'!AQ36</f>
        <v/>
      </c>
      <c r="I32" s="79" t="str">
        <f>'3ERPA'!AM36</f>
        <v/>
      </c>
      <c r="J32" s="79" t="str">
        <f>'3ERPA'!AO36</f>
        <v/>
      </c>
      <c r="K32" s="78" t="str">
        <f>'3ERPA'!AQ36</f>
        <v/>
      </c>
      <c r="L32" s="79" t="str">
        <f t="shared" si="9"/>
        <v/>
      </c>
      <c r="M32" s="79" t="str">
        <f t="shared" si="10"/>
        <v/>
      </c>
      <c r="N32" s="78" t="str">
        <f t="shared" si="11"/>
        <v/>
      </c>
      <c r="O32" s="78" t="str">
        <f t="shared" si="12"/>
        <v/>
      </c>
      <c r="P32" s="79" t="str">
        <f t="shared" si="13"/>
        <v/>
      </c>
      <c r="Q32" s="78" t="str">
        <f t="shared" si="14"/>
        <v/>
      </c>
      <c r="R32" s="80"/>
      <c r="S32" s="80"/>
      <c r="T32" s="80"/>
      <c r="U32" s="80"/>
      <c r="V32" s="80"/>
      <c r="W32" s="80"/>
      <c r="X32" s="80"/>
      <c r="Y32" s="80"/>
      <c r="Z32" s="80"/>
      <c r="AA32" s="80"/>
    </row>
    <row r="33" spans="1:27" s="77" customFormat="1" ht="11.25" customHeight="1" x14ac:dyDescent="0.25">
      <c r="A33" s="78" t="str">
        <f t="shared" si="8"/>
        <v/>
      </c>
      <c r="B33" s="9" t="str">
        <f>IF('1ERPA'!F37="","",'1ERPA'!F37)</f>
        <v/>
      </c>
      <c r="C33" s="79" t="str">
        <f>'1ERPA'!AM37</f>
        <v/>
      </c>
      <c r="D33" s="79" t="str">
        <f>'1ERPA'!AO37</f>
        <v/>
      </c>
      <c r="E33" s="79" t="str">
        <f>'1ERPA'!AQ37</f>
        <v/>
      </c>
      <c r="F33" s="79" t="str">
        <f>'2DOPA'!AM37</f>
        <v/>
      </c>
      <c r="G33" s="79" t="str">
        <f>'2DOPA'!AO37</f>
        <v/>
      </c>
      <c r="H33" s="78" t="str">
        <f>'2DOPA'!AQ37</f>
        <v/>
      </c>
      <c r="I33" s="79" t="str">
        <f>'3ERPA'!AM37</f>
        <v/>
      </c>
      <c r="J33" s="79" t="str">
        <f>'3ERPA'!AO37</f>
        <v/>
      </c>
      <c r="K33" s="78" t="str">
        <f>'3ERPA'!AQ37</f>
        <v/>
      </c>
      <c r="L33" s="79" t="str">
        <f t="shared" si="9"/>
        <v/>
      </c>
      <c r="M33" s="79" t="str">
        <f t="shared" si="10"/>
        <v/>
      </c>
      <c r="N33" s="78" t="str">
        <f t="shared" si="11"/>
        <v/>
      </c>
      <c r="O33" s="78" t="str">
        <f t="shared" si="12"/>
        <v/>
      </c>
      <c r="P33" s="79" t="str">
        <f t="shared" si="13"/>
        <v/>
      </c>
      <c r="Q33" s="78" t="str">
        <f t="shared" si="14"/>
        <v/>
      </c>
      <c r="R33" s="80"/>
      <c r="S33" s="80"/>
      <c r="T33" s="80"/>
      <c r="U33" s="80"/>
      <c r="V33" s="80"/>
      <c r="W33" s="80"/>
      <c r="X33" s="80"/>
      <c r="Y33" s="80"/>
      <c r="Z33" s="80"/>
      <c r="AA33" s="80"/>
    </row>
    <row r="34" spans="1:27" s="77" customFormat="1" ht="11.25" customHeight="1" x14ac:dyDescent="0.25">
      <c r="A34" s="78" t="str">
        <f t="shared" si="8"/>
        <v/>
      </c>
      <c r="B34" s="9" t="str">
        <f>IF('1ERPA'!F38="","",'1ERPA'!F38)</f>
        <v/>
      </c>
      <c r="C34" s="79" t="str">
        <f>'1ERPA'!AM38</f>
        <v/>
      </c>
      <c r="D34" s="79" t="str">
        <f>'1ERPA'!AO38</f>
        <v/>
      </c>
      <c r="E34" s="79" t="str">
        <f>'1ERPA'!AQ38</f>
        <v/>
      </c>
      <c r="F34" s="79" t="str">
        <f>'2DOPA'!AM38</f>
        <v/>
      </c>
      <c r="G34" s="79" t="str">
        <f>'2DOPA'!AO38</f>
        <v/>
      </c>
      <c r="H34" s="78" t="str">
        <f>'2DOPA'!AQ38</f>
        <v/>
      </c>
      <c r="I34" s="79" t="str">
        <f>'3ERPA'!AM38</f>
        <v/>
      </c>
      <c r="J34" s="79" t="str">
        <f>'3ERPA'!AO38</f>
        <v/>
      </c>
      <c r="K34" s="78" t="str">
        <f>'3ERPA'!AQ38</f>
        <v/>
      </c>
      <c r="L34" s="79" t="str">
        <f t="shared" si="9"/>
        <v/>
      </c>
      <c r="M34" s="79" t="str">
        <f t="shared" si="10"/>
        <v/>
      </c>
      <c r="N34" s="78" t="str">
        <f t="shared" si="11"/>
        <v/>
      </c>
      <c r="O34" s="78" t="str">
        <f t="shared" si="12"/>
        <v/>
      </c>
      <c r="P34" s="79" t="str">
        <f t="shared" si="13"/>
        <v/>
      </c>
      <c r="Q34" s="78" t="str">
        <f t="shared" si="14"/>
        <v/>
      </c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27" s="77" customFormat="1" ht="11.25" customHeight="1" x14ac:dyDescent="0.25">
      <c r="A35" s="78" t="str">
        <f t="shared" si="8"/>
        <v/>
      </c>
      <c r="B35" s="9" t="str">
        <f>IF('1ERPA'!F39="","",'1ERPA'!F39)</f>
        <v/>
      </c>
      <c r="C35" s="79" t="str">
        <f>'1ERPA'!AM39</f>
        <v/>
      </c>
      <c r="D35" s="79" t="str">
        <f>'1ERPA'!AO39</f>
        <v/>
      </c>
      <c r="E35" s="79" t="str">
        <f>'1ERPA'!AQ39</f>
        <v/>
      </c>
      <c r="F35" s="79" t="str">
        <f>'2DOPA'!AM39</f>
        <v/>
      </c>
      <c r="G35" s="79" t="str">
        <f>'2DOPA'!AO39</f>
        <v/>
      </c>
      <c r="H35" s="78" t="str">
        <f>'2DOPA'!AQ39</f>
        <v/>
      </c>
      <c r="I35" s="79" t="str">
        <f>'3ERPA'!AM39</f>
        <v/>
      </c>
      <c r="J35" s="79" t="str">
        <f>'3ERPA'!AO39</f>
        <v/>
      </c>
      <c r="K35" s="78" t="str">
        <f>'3ERPA'!AQ39</f>
        <v/>
      </c>
      <c r="L35" s="79" t="str">
        <f t="shared" si="9"/>
        <v/>
      </c>
      <c r="M35" s="79" t="str">
        <f t="shared" si="10"/>
        <v/>
      </c>
      <c r="N35" s="78" t="str">
        <f t="shared" si="11"/>
        <v/>
      </c>
      <c r="O35" s="78" t="str">
        <f t="shared" si="12"/>
        <v/>
      </c>
      <c r="P35" s="79" t="str">
        <f t="shared" si="13"/>
        <v/>
      </c>
      <c r="Q35" s="78" t="str">
        <f t="shared" si="14"/>
        <v/>
      </c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s="77" customFormat="1" ht="11.25" customHeight="1" x14ac:dyDescent="0.25">
      <c r="A36" s="78" t="str">
        <f t="shared" si="8"/>
        <v/>
      </c>
      <c r="B36" s="9" t="str">
        <f>IF('1ERPA'!F40="","",'1ERPA'!F40)</f>
        <v/>
      </c>
      <c r="C36" s="79" t="str">
        <f>'1ERPA'!AM40</f>
        <v/>
      </c>
      <c r="D36" s="79" t="str">
        <f>'1ERPA'!AO40</f>
        <v/>
      </c>
      <c r="E36" s="79" t="str">
        <f>'1ERPA'!AQ40</f>
        <v/>
      </c>
      <c r="F36" s="79" t="str">
        <f>'2DOPA'!AM40</f>
        <v/>
      </c>
      <c r="G36" s="79" t="str">
        <f>'2DOPA'!AO40</f>
        <v/>
      </c>
      <c r="H36" s="78" t="str">
        <f>'2DOPA'!AQ40</f>
        <v/>
      </c>
      <c r="I36" s="79" t="str">
        <f>'3ERPA'!AM40</f>
        <v/>
      </c>
      <c r="J36" s="79" t="str">
        <f>'3ERPA'!AO40</f>
        <v/>
      </c>
      <c r="K36" s="78" t="str">
        <f>'3ERPA'!AQ40</f>
        <v/>
      </c>
      <c r="L36" s="79" t="str">
        <f t="shared" si="9"/>
        <v/>
      </c>
      <c r="M36" s="79" t="str">
        <f t="shared" si="10"/>
        <v/>
      </c>
      <c r="N36" s="78" t="str">
        <f t="shared" si="11"/>
        <v/>
      </c>
      <c r="O36" s="78" t="str">
        <f t="shared" si="12"/>
        <v/>
      </c>
      <c r="P36" s="79" t="str">
        <f t="shared" si="13"/>
        <v/>
      </c>
      <c r="Q36" s="78" t="str">
        <f t="shared" si="14"/>
        <v/>
      </c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s="77" customFormat="1" ht="11.25" customHeight="1" x14ac:dyDescent="0.25">
      <c r="A37" s="78" t="str">
        <f t="shared" si="8"/>
        <v/>
      </c>
      <c r="B37" s="9" t="str">
        <f>IF('1ERPA'!F41="","",'1ERPA'!F41)</f>
        <v/>
      </c>
      <c r="C37" s="79" t="str">
        <f>'1ERPA'!AM41</f>
        <v/>
      </c>
      <c r="D37" s="79" t="str">
        <f>'1ERPA'!AO41</f>
        <v/>
      </c>
      <c r="E37" s="79" t="str">
        <f>'1ERPA'!AQ41</f>
        <v/>
      </c>
      <c r="F37" s="79" t="str">
        <f>'2DOPA'!AM41</f>
        <v/>
      </c>
      <c r="G37" s="79" t="str">
        <f>'2DOPA'!AO41</f>
        <v/>
      </c>
      <c r="H37" s="78" t="str">
        <f>'2DOPA'!AQ41</f>
        <v/>
      </c>
      <c r="I37" s="79" t="str">
        <f>'3ERPA'!AM41</f>
        <v/>
      </c>
      <c r="J37" s="79" t="str">
        <f>'3ERPA'!AO41</f>
        <v/>
      </c>
      <c r="K37" s="78" t="str">
        <f>'3ERPA'!AQ41</f>
        <v/>
      </c>
      <c r="L37" s="79" t="str">
        <f t="shared" si="9"/>
        <v/>
      </c>
      <c r="M37" s="79" t="str">
        <f t="shared" si="10"/>
        <v/>
      </c>
      <c r="N37" s="78" t="str">
        <f t="shared" si="11"/>
        <v/>
      </c>
      <c r="O37" s="78" t="str">
        <f t="shared" si="12"/>
        <v/>
      </c>
      <c r="P37" s="79" t="str">
        <f t="shared" si="13"/>
        <v/>
      </c>
      <c r="Q37" s="78" t="str">
        <f t="shared" si="14"/>
        <v/>
      </c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s="77" customFormat="1" ht="11.25" customHeight="1" x14ac:dyDescent="0.25">
      <c r="A38" s="78" t="str">
        <f t="shared" si="8"/>
        <v/>
      </c>
      <c r="B38" s="9" t="str">
        <f>IF('1ERPA'!F42="","",'1ERPA'!F42)</f>
        <v/>
      </c>
      <c r="C38" s="79" t="str">
        <f>'1ERPA'!AM42</f>
        <v/>
      </c>
      <c r="D38" s="79" t="str">
        <f>'1ERPA'!AO42</f>
        <v/>
      </c>
      <c r="E38" s="79" t="str">
        <f>'1ERPA'!AQ42</f>
        <v/>
      </c>
      <c r="F38" s="79" t="str">
        <f>'2DOPA'!AM42</f>
        <v/>
      </c>
      <c r="G38" s="79" t="str">
        <f>'2DOPA'!AO42</f>
        <v/>
      </c>
      <c r="H38" s="78" t="str">
        <f>'2DOPA'!AQ42</f>
        <v/>
      </c>
      <c r="I38" s="79" t="str">
        <f>'3ERPA'!AM42</f>
        <v/>
      </c>
      <c r="J38" s="79" t="str">
        <f>'3ERPA'!AO42</f>
        <v/>
      </c>
      <c r="K38" s="78" t="str">
        <f>'3ERPA'!AQ42</f>
        <v/>
      </c>
      <c r="L38" s="79" t="str">
        <f t="shared" si="9"/>
        <v/>
      </c>
      <c r="M38" s="79" t="str">
        <f t="shared" si="10"/>
        <v/>
      </c>
      <c r="N38" s="78" t="str">
        <f t="shared" si="11"/>
        <v/>
      </c>
      <c r="O38" s="78" t="str">
        <f t="shared" si="12"/>
        <v/>
      </c>
      <c r="P38" s="79" t="str">
        <f t="shared" si="13"/>
        <v/>
      </c>
      <c r="Q38" s="78" t="str">
        <f t="shared" si="14"/>
        <v/>
      </c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s="77" customFormat="1" ht="11.25" customHeight="1" x14ac:dyDescent="0.25">
      <c r="A39" s="78" t="str">
        <f t="shared" si="8"/>
        <v/>
      </c>
      <c r="B39" s="9" t="str">
        <f>IF('1ERPA'!F43="","",'1ERPA'!F43)</f>
        <v/>
      </c>
      <c r="C39" s="79" t="str">
        <f>'1ERPA'!AM43</f>
        <v/>
      </c>
      <c r="D39" s="79" t="str">
        <f>'1ERPA'!AO43</f>
        <v/>
      </c>
      <c r="E39" s="79" t="str">
        <f>'1ERPA'!AQ43</f>
        <v/>
      </c>
      <c r="F39" s="79" t="str">
        <f>'2DOPA'!AM43</f>
        <v/>
      </c>
      <c r="G39" s="79" t="str">
        <f>'2DOPA'!AO43</f>
        <v/>
      </c>
      <c r="H39" s="78" t="str">
        <f>'2DOPA'!AQ43</f>
        <v/>
      </c>
      <c r="I39" s="79" t="str">
        <f>'3ERPA'!AM43</f>
        <v/>
      </c>
      <c r="J39" s="79" t="str">
        <f>'3ERPA'!AO43</f>
        <v/>
      </c>
      <c r="K39" s="78" t="str">
        <f>'3ERPA'!AQ43</f>
        <v/>
      </c>
      <c r="L39" s="79" t="str">
        <f t="shared" si="9"/>
        <v/>
      </c>
      <c r="M39" s="79" t="str">
        <f t="shared" si="10"/>
        <v/>
      </c>
      <c r="N39" s="78" t="str">
        <f t="shared" si="11"/>
        <v/>
      </c>
      <c r="O39" s="78" t="str">
        <f t="shared" si="12"/>
        <v/>
      </c>
      <c r="P39" s="79" t="str">
        <f t="shared" si="13"/>
        <v/>
      </c>
      <c r="Q39" s="78" t="str">
        <f t="shared" si="14"/>
        <v/>
      </c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x14ac:dyDescent="0.25">
      <c r="A40" s="78" t="str">
        <f t="shared" si="8"/>
        <v/>
      </c>
      <c r="B40" s="9" t="str">
        <f>IF('1ERPA'!F44="","",'1ERPA'!F44)</f>
        <v/>
      </c>
      <c r="C40" s="79" t="str">
        <f>'1ERPA'!AM44</f>
        <v/>
      </c>
      <c r="D40" s="79" t="str">
        <f>'1ERPA'!AO44</f>
        <v/>
      </c>
      <c r="E40" s="79" t="str">
        <f>'1ERPA'!AQ44</f>
        <v/>
      </c>
      <c r="F40" s="79" t="str">
        <f>'2DOPA'!AM44</f>
        <v/>
      </c>
      <c r="G40" s="79" t="str">
        <f>'2DOPA'!AO44</f>
        <v/>
      </c>
      <c r="H40" s="78" t="str">
        <f>'2DOPA'!AQ44</f>
        <v/>
      </c>
      <c r="I40" s="79" t="str">
        <f>'3ERPA'!AM44</f>
        <v/>
      </c>
      <c r="J40" s="79" t="str">
        <f>'3ERPA'!AO44</f>
        <v/>
      </c>
      <c r="K40" s="78" t="str">
        <f>'3ERPA'!AQ44</f>
        <v/>
      </c>
      <c r="L40" s="79" t="str">
        <f t="shared" si="9"/>
        <v/>
      </c>
      <c r="M40" s="79" t="str">
        <f t="shared" si="10"/>
        <v/>
      </c>
      <c r="N40" s="78" t="str">
        <f t="shared" si="11"/>
        <v/>
      </c>
      <c r="O40" s="78" t="str">
        <f t="shared" si="12"/>
        <v/>
      </c>
      <c r="P40" s="79" t="str">
        <f t="shared" si="13"/>
        <v/>
      </c>
      <c r="Q40" s="78" t="str">
        <f t="shared" si="14"/>
        <v/>
      </c>
      <c r="S40" s="47"/>
      <c r="T40" s="47"/>
      <c r="U40" s="47"/>
      <c r="V40" s="47"/>
      <c r="W40" s="47"/>
      <c r="X40" s="47"/>
      <c r="Y40" s="47"/>
      <c r="Z40" s="47"/>
      <c r="AA40" s="47"/>
    </row>
    <row r="41" spans="1:27" x14ac:dyDescent="0.25">
      <c r="A41" s="78" t="str">
        <f t="shared" si="8"/>
        <v/>
      </c>
      <c r="B41" s="9" t="str">
        <f>IF('1ERPA'!F45="","",'1ERPA'!F45)</f>
        <v/>
      </c>
      <c r="C41" s="79" t="str">
        <f>'1ERPA'!AM45</f>
        <v/>
      </c>
      <c r="D41" s="79" t="str">
        <f>'1ERPA'!AO45</f>
        <v/>
      </c>
      <c r="E41" s="79" t="str">
        <f>'1ERPA'!AQ45</f>
        <v/>
      </c>
      <c r="F41" s="79" t="str">
        <f>'2DOPA'!AM45</f>
        <v/>
      </c>
      <c r="G41" s="79" t="str">
        <f>'2DOPA'!AO45</f>
        <v/>
      </c>
      <c r="H41" s="78" t="str">
        <f>'2DOPA'!AQ45</f>
        <v/>
      </c>
      <c r="I41" s="79" t="str">
        <f>'3ERPA'!AM45</f>
        <v/>
      </c>
      <c r="J41" s="79" t="str">
        <f>'3ERPA'!AO45</f>
        <v/>
      </c>
      <c r="K41" s="78" t="str">
        <f>'3ERPA'!AQ45</f>
        <v/>
      </c>
      <c r="L41" s="79" t="str">
        <f t="shared" si="9"/>
        <v/>
      </c>
      <c r="M41" s="79" t="str">
        <f t="shared" si="10"/>
        <v/>
      </c>
      <c r="N41" s="78" t="str">
        <f t="shared" si="11"/>
        <v/>
      </c>
      <c r="O41" s="78" t="str">
        <f t="shared" si="12"/>
        <v/>
      </c>
      <c r="P41" s="79" t="str">
        <f t="shared" si="13"/>
        <v/>
      </c>
      <c r="Q41" s="78" t="str">
        <f t="shared" si="14"/>
        <v/>
      </c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2" customHeight="1" x14ac:dyDescent="0.25">
      <c r="A42" s="78" t="str">
        <f t="shared" si="8"/>
        <v/>
      </c>
      <c r="B42" s="9" t="str">
        <f>IF('1ERPA'!F46="","",'1ERPA'!F46)</f>
        <v/>
      </c>
      <c r="C42" s="79" t="str">
        <f>'1ERPA'!AM46</f>
        <v/>
      </c>
      <c r="D42" s="79" t="str">
        <f>'1ERPA'!AO46</f>
        <v/>
      </c>
      <c r="E42" s="79" t="str">
        <f>'1ERPA'!AQ46</f>
        <v/>
      </c>
      <c r="F42" s="79" t="str">
        <f>'2DOPA'!AM46</f>
        <v/>
      </c>
      <c r="G42" s="79" t="str">
        <f>'2DOPA'!AO46</f>
        <v/>
      </c>
      <c r="H42" s="78" t="str">
        <f>'2DOPA'!AQ46</f>
        <v/>
      </c>
      <c r="I42" s="79" t="str">
        <f>'3ERPA'!AM46</f>
        <v/>
      </c>
      <c r="J42" s="79" t="str">
        <f>'3ERPA'!AO46</f>
        <v/>
      </c>
      <c r="K42" s="78" t="str">
        <f>'3ERPA'!AQ46</f>
        <v/>
      </c>
      <c r="L42" s="79" t="str">
        <f t="shared" si="9"/>
        <v/>
      </c>
      <c r="M42" s="79" t="str">
        <f t="shared" si="10"/>
        <v/>
      </c>
      <c r="N42" s="78" t="str">
        <f t="shared" si="11"/>
        <v/>
      </c>
      <c r="O42" s="78" t="str">
        <f t="shared" si="12"/>
        <v/>
      </c>
      <c r="P42" s="79" t="str">
        <f t="shared" si="13"/>
        <v/>
      </c>
      <c r="Q42" s="78" t="str">
        <f t="shared" si="14"/>
        <v/>
      </c>
      <c r="S42" s="47"/>
      <c r="T42" s="47"/>
      <c r="U42" s="47"/>
      <c r="V42" s="47"/>
      <c r="W42" s="47"/>
      <c r="X42" s="47"/>
      <c r="Y42" s="47"/>
      <c r="Z42" s="47"/>
      <c r="AA42" s="47"/>
    </row>
    <row r="43" spans="1:27" x14ac:dyDescent="0.25">
      <c r="A43" s="54" t="str">
        <f t="shared" si="6"/>
        <v/>
      </c>
      <c r="B43" s="9" t="str">
        <f>IF('1ERPA'!F47="","",'1ERPA'!F47)</f>
        <v/>
      </c>
      <c r="C43" s="55" t="str">
        <f>'1ERPA'!AM47</f>
        <v/>
      </c>
      <c r="D43" s="55" t="str">
        <f>'1ERPA'!AO47</f>
        <v/>
      </c>
      <c r="E43" s="55" t="str">
        <f>'1ERPA'!AQ47</f>
        <v/>
      </c>
      <c r="F43" s="55" t="str">
        <f>'2DOPA'!AM47</f>
        <v/>
      </c>
      <c r="G43" s="55" t="str">
        <f>'2DOPA'!AO47</f>
        <v/>
      </c>
      <c r="H43" s="54" t="str">
        <f>'2DOPA'!AQ47</f>
        <v/>
      </c>
      <c r="I43" s="55" t="str">
        <f>'3ERPA'!AM47</f>
        <v/>
      </c>
      <c r="J43" s="55" t="str">
        <f>'3ERPA'!AO47</f>
        <v/>
      </c>
      <c r="K43" s="54" t="str">
        <f>'3ERPA'!AQ47</f>
        <v/>
      </c>
      <c r="L43" s="55" t="str">
        <f t="shared" si="0"/>
        <v/>
      </c>
      <c r="M43" s="55" t="str">
        <f t="shared" si="1"/>
        <v/>
      </c>
      <c r="N43" s="54" t="str">
        <f t="shared" si="2"/>
        <v/>
      </c>
      <c r="O43" s="54" t="str">
        <f t="shared" si="3"/>
        <v/>
      </c>
      <c r="P43" s="55" t="str">
        <f t="shared" si="4"/>
        <v/>
      </c>
      <c r="Q43" s="54" t="str">
        <f t="shared" si="5"/>
        <v/>
      </c>
    </row>
    <row r="44" spans="1:27" x14ac:dyDescent="0.25">
      <c r="A44" s="54" t="str">
        <f t="shared" si="6"/>
        <v/>
      </c>
      <c r="B44" s="9" t="str">
        <f>IF('1ERPA'!F48="","",'1ERPA'!F48)</f>
        <v/>
      </c>
      <c r="C44" s="55" t="str">
        <f>'1ERPA'!AM48</f>
        <v/>
      </c>
      <c r="D44" s="55" t="str">
        <f>'1ERPA'!AO48</f>
        <v/>
      </c>
      <c r="E44" s="55" t="str">
        <f>'1ERPA'!AQ48</f>
        <v/>
      </c>
      <c r="F44" s="55" t="str">
        <f>'2DOPA'!AM48</f>
        <v/>
      </c>
      <c r="G44" s="55" t="str">
        <f>'2DOPA'!AO48</f>
        <v/>
      </c>
      <c r="H44" s="54" t="str">
        <f>'2DOPA'!AQ48</f>
        <v/>
      </c>
      <c r="I44" s="55" t="str">
        <f>'3ERPA'!AM48</f>
        <v/>
      </c>
      <c r="J44" s="55" t="str">
        <f>'3ERPA'!AO48</f>
        <v/>
      </c>
      <c r="K44" s="54" t="str">
        <f>'3ERPA'!AQ48</f>
        <v/>
      </c>
      <c r="L44" s="55" t="str">
        <f t="shared" si="0"/>
        <v/>
      </c>
      <c r="M44" s="55" t="str">
        <f t="shared" si="1"/>
        <v/>
      </c>
      <c r="N44" s="54" t="str">
        <f t="shared" si="2"/>
        <v/>
      </c>
      <c r="O44" s="54" t="str">
        <f t="shared" si="3"/>
        <v/>
      </c>
      <c r="P44" s="55" t="str">
        <f t="shared" si="4"/>
        <v/>
      </c>
      <c r="Q44" s="54" t="str">
        <f t="shared" si="5"/>
        <v/>
      </c>
    </row>
    <row r="45" spans="1:27" x14ac:dyDescent="0.25">
      <c r="A45" s="54" t="str">
        <f t="shared" si="6"/>
        <v/>
      </c>
      <c r="B45" s="9" t="str">
        <f>IF('1ERPA'!F49="","",'1ERPA'!F49)</f>
        <v/>
      </c>
      <c r="C45" s="55" t="str">
        <f>'1ERPA'!AM49</f>
        <v/>
      </c>
      <c r="D45" s="55" t="str">
        <f>'1ERPA'!AO49</f>
        <v/>
      </c>
      <c r="E45" s="55" t="str">
        <f>'1ERPA'!AQ49</f>
        <v/>
      </c>
      <c r="F45" s="55" t="str">
        <f>'2DOPA'!AM49</f>
        <v/>
      </c>
      <c r="G45" s="55" t="str">
        <f>'2DOPA'!AO49</f>
        <v/>
      </c>
      <c r="H45" s="54" t="str">
        <f>'2DOPA'!AQ49</f>
        <v/>
      </c>
      <c r="I45" s="55" t="str">
        <f>'3ERPA'!AM49</f>
        <v/>
      </c>
      <c r="J45" s="55" t="str">
        <f>'3ERPA'!AO49</f>
        <v/>
      </c>
      <c r="K45" s="54" t="str">
        <f>'3ERPA'!AQ49</f>
        <v/>
      </c>
      <c r="L45" s="55" t="str">
        <f t="shared" si="0"/>
        <v/>
      </c>
      <c r="M45" s="55" t="str">
        <f t="shared" si="1"/>
        <v/>
      </c>
      <c r="N45" s="54" t="str">
        <f t="shared" si="2"/>
        <v/>
      </c>
      <c r="O45" s="54" t="str">
        <f t="shared" si="3"/>
        <v/>
      </c>
      <c r="P45" s="55" t="str">
        <f t="shared" si="4"/>
        <v/>
      </c>
      <c r="Q45" s="54" t="str">
        <f t="shared" si="5"/>
        <v/>
      </c>
    </row>
    <row r="46" spans="1:27" x14ac:dyDescent="0.25">
      <c r="A46" s="54" t="str">
        <f t="shared" si="6"/>
        <v/>
      </c>
      <c r="B46" s="9" t="str">
        <f>IF('1ERPA'!F50="","",'1ERPA'!F50)</f>
        <v/>
      </c>
      <c r="C46" s="55" t="str">
        <f>'1ERPA'!AM50</f>
        <v/>
      </c>
      <c r="D46" s="55" t="str">
        <f>'1ERPA'!AO50</f>
        <v/>
      </c>
      <c r="E46" s="55" t="str">
        <f>'1ERPA'!AQ50</f>
        <v/>
      </c>
      <c r="F46" s="55" t="str">
        <f>'2DOPA'!AM50</f>
        <v/>
      </c>
      <c r="G46" s="55" t="str">
        <f>'2DOPA'!AO50</f>
        <v/>
      </c>
      <c r="H46" s="54" t="str">
        <f>'2DOPA'!AQ50</f>
        <v/>
      </c>
      <c r="I46" s="55" t="str">
        <f>'3ERPA'!AM50</f>
        <v/>
      </c>
      <c r="J46" s="55" t="str">
        <f>'3ERPA'!AO50</f>
        <v/>
      </c>
      <c r="K46" s="54" t="str">
        <f>'3ERPA'!AQ50</f>
        <v/>
      </c>
      <c r="L46" s="55" t="str">
        <f t="shared" si="0"/>
        <v/>
      </c>
      <c r="M46" s="55" t="str">
        <f t="shared" si="1"/>
        <v/>
      </c>
      <c r="N46" s="54" t="str">
        <f t="shared" si="2"/>
        <v/>
      </c>
      <c r="O46" s="54" t="str">
        <f t="shared" si="3"/>
        <v/>
      </c>
      <c r="P46" s="55" t="str">
        <f t="shared" si="4"/>
        <v/>
      </c>
      <c r="Q46" s="54" t="str">
        <f t="shared" si="5"/>
        <v/>
      </c>
    </row>
    <row r="47" spans="1:27" x14ac:dyDescent="0.25">
      <c r="A47" s="54" t="str">
        <f t="shared" si="6"/>
        <v/>
      </c>
      <c r="B47" s="9" t="str">
        <f>IF('1ERPA'!F51="","",'1ERPA'!F51)</f>
        <v/>
      </c>
      <c r="C47" s="55" t="str">
        <f>'1ERPA'!AM51</f>
        <v/>
      </c>
      <c r="D47" s="55" t="str">
        <f>'1ERPA'!AO51</f>
        <v/>
      </c>
      <c r="E47" s="55" t="str">
        <f>'1ERPA'!AQ51</f>
        <v/>
      </c>
      <c r="F47" s="55" t="str">
        <f>'2DOPA'!AM51</f>
        <v/>
      </c>
      <c r="G47" s="55" t="str">
        <f>'2DOPA'!AO51</f>
        <v/>
      </c>
      <c r="H47" s="54" t="str">
        <f>'2DOPA'!AQ51</f>
        <v/>
      </c>
      <c r="I47" s="55" t="str">
        <f>'3ERPA'!AM51</f>
        <v/>
      </c>
      <c r="J47" s="55" t="str">
        <f>'3ERPA'!AO51</f>
        <v/>
      </c>
      <c r="K47" s="54" t="str">
        <f>'3ERPA'!AQ51</f>
        <v/>
      </c>
      <c r="L47" s="55" t="str">
        <f t="shared" si="0"/>
        <v/>
      </c>
      <c r="M47" s="55" t="str">
        <f t="shared" si="1"/>
        <v/>
      </c>
      <c r="N47" s="54" t="str">
        <f t="shared" si="2"/>
        <v/>
      </c>
      <c r="O47" s="54" t="str">
        <f t="shared" si="3"/>
        <v/>
      </c>
      <c r="P47" s="55" t="str">
        <f t="shared" si="4"/>
        <v/>
      </c>
      <c r="Q47" s="54" t="str">
        <f t="shared" si="5"/>
        <v/>
      </c>
    </row>
    <row r="48" spans="1:27" x14ac:dyDescent="0.25">
      <c r="A48" s="54" t="str">
        <f t="shared" si="6"/>
        <v/>
      </c>
      <c r="B48" s="9" t="str">
        <f>IF('1ERPA'!F52="","",'1ERPA'!F52)</f>
        <v/>
      </c>
      <c r="C48" s="55" t="str">
        <f>'1ERPA'!AM52</f>
        <v/>
      </c>
      <c r="D48" s="55" t="str">
        <f>'1ERPA'!AO52</f>
        <v/>
      </c>
      <c r="E48" s="55" t="str">
        <f>'1ERPA'!AQ52</f>
        <v/>
      </c>
      <c r="F48" s="55" t="str">
        <f>'2DOPA'!AM52</f>
        <v/>
      </c>
      <c r="G48" s="55" t="str">
        <f>'2DOPA'!AO52</f>
        <v/>
      </c>
      <c r="H48" s="54" t="str">
        <f>'2DOPA'!AQ52</f>
        <v/>
      </c>
      <c r="I48" s="55" t="str">
        <f>'3ERPA'!AM52</f>
        <v/>
      </c>
      <c r="J48" s="55" t="str">
        <f>'3ERPA'!AO52</f>
        <v/>
      </c>
      <c r="K48" s="54" t="str">
        <f>'3ERPA'!AQ52</f>
        <v/>
      </c>
      <c r="L48" s="55" t="str">
        <f t="shared" si="0"/>
        <v/>
      </c>
      <c r="M48" s="55" t="str">
        <f t="shared" si="1"/>
        <v/>
      </c>
      <c r="N48" s="54" t="str">
        <f t="shared" si="2"/>
        <v/>
      </c>
      <c r="O48" s="54" t="str">
        <f t="shared" si="3"/>
        <v/>
      </c>
      <c r="P48" s="55" t="str">
        <f t="shared" si="4"/>
        <v/>
      </c>
      <c r="Q48" s="54" t="str">
        <f t="shared" si="5"/>
        <v/>
      </c>
    </row>
    <row r="49" spans="1:35" x14ac:dyDescent="0.25">
      <c r="A49" s="54" t="str">
        <f t="shared" si="6"/>
        <v/>
      </c>
      <c r="B49" s="9" t="str">
        <f>IF('1ERPA'!F53="","",'1ERPA'!F53)</f>
        <v/>
      </c>
      <c r="C49" s="55" t="str">
        <f>'1ERPA'!AM53</f>
        <v/>
      </c>
      <c r="D49" s="55" t="str">
        <f>'1ERPA'!AO53</f>
        <v/>
      </c>
      <c r="E49" s="55" t="str">
        <f>'1ERPA'!AQ53</f>
        <v/>
      </c>
      <c r="F49" s="55" t="str">
        <f>'2DOPA'!AM53</f>
        <v/>
      </c>
      <c r="G49" s="55" t="str">
        <f>'2DOPA'!AO53</f>
        <v/>
      </c>
      <c r="H49" s="54" t="str">
        <f>'2DOPA'!AQ53</f>
        <v/>
      </c>
      <c r="I49" s="55" t="str">
        <f>'3ERPA'!AM53</f>
        <v/>
      </c>
      <c r="J49" s="55" t="str">
        <f>'3ERPA'!AO53</f>
        <v/>
      </c>
      <c r="K49" s="54" t="str">
        <f>'3ERPA'!AQ53</f>
        <v/>
      </c>
      <c r="L49" s="55" t="str">
        <f t="shared" si="0"/>
        <v/>
      </c>
      <c r="M49" s="55" t="str">
        <f t="shared" si="1"/>
        <v/>
      </c>
      <c r="N49" s="54" t="str">
        <f t="shared" si="2"/>
        <v/>
      </c>
      <c r="O49" s="54" t="str">
        <f t="shared" si="3"/>
        <v/>
      </c>
      <c r="P49" s="55" t="str">
        <f t="shared" si="4"/>
        <v/>
      </c>
      <c r="Q49" s="54" t="str">
        <f t="shared" si="5"/>
        <v/>
      </c>
    </row>
    <row r="50" spans="1:35" x14ac:dyDescent="0.25">
      <c r="A50" s="54" t="str">
        <f t="shared" si="6"/>
        <v/>
      </c>
      <c r="B50" s="9" t="str">
        <f>IF('1ERPA'!F54="","",'1ERPA'!F54)</f>
        <v/>
      </c>
      <c r="C50" s="55" t="str">
        <f>'1ERPA'!AM54</f>
        <v/>
      </c>
      <c r="D50" s="55" t="str">
        <f>'1ERPA'!AO54</f>
        <v/>
      </c>
      <c r="E50" s="55" t="str">
        <f>'1ERPA'!AQ54</f>
        <v/>
      </c>
      <c r="F50" s="55" t="str">
        <f>'2DOPA'!AM54</f>
        <v/>
      </c>
      <c r="G50" s="55" t="str">
        <f>'2DOPA'!AO54</f>
        <v/>
      </c>
      <c r="H50" s="54" t="str">
        <f>'2DOPA'!AQ54</f>
        <v/>
      </c>
      <c r="I50" s="55" t="str">
        <f>'3ERPA'!AM54</f>
        <v/>
      </c>
      <c r="J50" s="55" t="str">
        <f>'3ERPA'!AO54</f>
        <v/>
      </c>
      <c r="K50" s="54" t="str">
        <f>'3ERPA'!AQ54</f>
        <v/>
      </c>
      <c r="L50" s="55" t="str">
        <f t="shared" si="0"/>
        <v/>
      </c>
      <c r="M50" s="55" t="str">
        <f t="shared" si="1"/>
        <v/>
      </c>
      <c r="N50" s="54" t="str">
        <f t="shared" si="2"/>
        <v/>
      </c>
      <c r="O50" s="54" t="str">
        <f t="shared" si="3"/>
        <v/>
      </c>
      <c r="P50" s="55" t="str">
        <f t="shared" si="4"/>
        <v/>
      </c>
      <c r="Q50" s="54" t="str">
        <f t="shared" si="5"/>
        <v/>
      </c>
    </row>
    <row r="51" spans="1:35" x14ac:dyDescent="0.25">
      <c r="A51" s="54" t="str">
        <f t="shared" si="6"/>
        <v/>
      </c>
      <c r="B51" s="9" t="str">
        <f>IF('1ERPA'!F55="","",'1ERPA'!F55)</f>
        <v/>
      </c>
      <c r="C51" s="55" t="str">
        <f>'1ERPA'!AM55</f>
        <v/>
      </c>
      <c r="D51" s="55" t="str">
        <f>'1ERPA'!AO55</f>
        <v/>
      </c>
      <c r="E51" s="55" t="str">
        <f>'1ERPA'!AQ55</f>
        <v/>
      </c>
      <c r="F51" s="55" t="str">
        <f>'2DOPA'!AM55</f>
        <v/>
      </c>
      <c r="G51" s="55" t="str">
        <f>'2DOPA'!AO55</f>
        <v/>
      </c>
      <c r="H51" s="54" t="str">
        <f>'2DOPA'!AQ55</f>
        <v/>
      </c>
      <c r="I51" s="55" t="str">
        <f>'3ERPA'!AM55</f>
        <v/>
      </c>
      <c r="J51" s="55" t="str">
        <f>'3ERPA'!AO55</f>
        <v/>
      </c>
      <c r="K51" s="54" t="str">
        <f>'3ERPA'!AQ55</f>
        <v/>
      </c>
      <c r="L51" s="55" t="str">
        <f t="shared" si="0"/>
        <v/>
      </c>
      <c r="M51" s="55" t="str">
        <f t="shared" si="1"/>
        <v/>
      </c>
      <c r="N51" s="54" t="str">
        <f t="shared" si="2"/>
        <v/>
      </c>
      <c r="O51" s="54" t="str">
        <f t="shared" si="3"/>
        <v/>
      </c>
      <c r="P51" s="55" t="str">
        <f t="shared" si="4"/>
        <v/>
      </c>
      <c r="Q51" s="54" t="str">
        <f t="shared" si="5"/>
        <v/>
      </c>
    </row>
    <row r="52" spans="1:35" x14ac:dyDescent="0.25">
      <c r="A52" s="54" t="str">
        <f t="shared" si="6"/>
        <v/>
      </c>
      <c r="B52" s="9" t="str">
        <f>IF('1ERPA'!F56="","",'1ERPA'!F56)</f>
        <v/>
      </c>
      <c r="C52" s="55" t="str">
        <f>'1ERPA'!AM56</f>
        <v/>
      </c>
      <c r="D52" s="55" t="str">
        <f>'1ERPA'!AO56</f>
        <v/>
      </c>
      <c r="E52" s="55" t="str">
        <f>'1ERPA'!AQ56</f>
        <v/>
      </c>
      <c r="F52" s="55" t="str">
        <f>'2DOPA'!AM56</f>
        <v/>
      </c>
      <c r="G52" s="55" t="str">
        <f>'2DOPA'!AO56</f>
        <v/>
      </c>
      <c r="H52" s="54" t="str">
        <f>'2DOPA'!AQ56</f>
        <v/>
      </c>
      <c r="I52" s="55" t="str">
        <f>'3ERPA'!AM56</f>
        <v/>
      </c>
      <c r="J52" s="55" t="str">
        <f>'3ERPA'!AO56</f>
        <v/>
      </c>
      <c r="K52" s="54" t="str">
        <f>'3ERPA'!AQ56</f>
        <v/>
      </c>
      <c r="L52" s="55" t="str">
        <f t="shared" si="0"/>
        <v/>
      </c>
      <c r="M52" s="55" t="str">
        <f t="shared" si="1"/>
        <v/>
      </c>
      <c r="N52" s="54" t="str">
        <f t="shared" si="2"/>
        <v/>
      </c>
      <c r="O52" s="54" t="str">
        <f t="shared" si="3"/>
        <v/>
      </c>
      <c r="P52" s="55" t="str">
        <f t="shared" si="4"/>
        <v/>
      </c>
      <c r="Q52" s="54" t="str">
        <f t="shared" si="5"/>
        <v/>
      </c>
    </row>
    <row r="53" spans="1:35" x14ac:dyDescent="0.25">
      <c r="A53" s="54" t="str">
        <f t="shared" si="6"/>
        <v/>
      </c>
      <c r="B53" s="9" t="str">
        <f>IF('1ERPA'!F57="","",'1ERPA'!F57)</f>
        <v/>
      </c>
      <c r="C53" s="55" t="str">
        <f>'1ERPA'!AM57</f>
        <v/>
      </c>
      <c r="D53" s="55" t="str">
        <f>'1ERPA'!AO57</f>
        <v/>
      </c>
      <c r="E53" s="55" t="str">
        <f>'1ERPA'!AQ57</f>
        <v/>
      </c>
      <c r="F53" s="55" t="str">
        <f>'2DOPA'!AM57</f>
        <v/>
      </c>
      <c r="G53" s="55" t="str">
        <f>'2DOPA'!AO57</f>
        <v/>
      </c>
      <c r="H53" s="54" t="str">
        <f>'2DOPA'!AQ57</f>
        <v/>
      </c>
      <c r="I53" s="55" t="str">
        <f>'3ERPA'!AM57</f>
        <v/>
      </c>
      <c r="J53" s="55" t="str">
        <f>'3ERPA'!AO57</f>
        <v/>
      </c>
      <c r="K53" s="54" t="str">
        <f>'3ERPA'!AQ57</f>
        <v/>
      </c>
      <c r="L53" s="55" t="str">
        <f t="shared" si="0"/>
        <v/>
      </c>
      <c r="M53" s="55" t="str">
        <f t="shared" si="1"/>
        <v/>
      </c>
      <c r="N53" s="54" t="str">
        <f t="shared" si="2"/>
        <v/>
      </c>
      <c r="O53" s="54" t="str">
        <f t="shared" si="3"/>
        <v/>
      </c>
      <c r="P53" s="55" t="str">
        <f t="shared" si="4"/>
        <v/>
      </c>
      <c r="Q53" s="54" t="str">
        <f t="shared" si="5"/>
        <v/>
      </c>
    </row>
    <row r="54" spans="1:35" x14ac:dyDescent="0.25">
      <c r="A54" s="54" t="str">
        <f t="shared" si="6"/>
        <v/>
      </c>
      <c r="B54" s="9" t="str">
        <f>IF('1ERPA'!F58="","",'1ERPA'!F58)</f>
        <v/>
      </c>
      <c r="C54" s="55" t="str">
        <f>'1ERPA'!AM58</f>
        <v/>
      </c>
      <c r="D54" s="55" t="str">
        <f>'1ERPA'!AO58</f>
        <v/>
      </c>
      <c r="E54" s="55" t="str">
        <f>'1ERPA'!AQ58</f>
        <v/>
      </c>
      <c r="F54" s="55" t="str">
        <f>'2DOPA'!AM58</f>
        <v/>
      </c>
      <c r="G54" s="55" t="str">
        <f>'2DOPA'!AO58</f>
        <v/>
      </c>
      <c r="H54" s="54" t="str">
        <f>'2DOPA'!AQ58</f>
        <v/>
      </c>
      <c r="I54" s="55" t="str">
        <f>'3ERPA'!AM58</f>
        <v/>
      </c>
      <c r="J54" s="55" t="str">
        <f>'3ERPA'!AO58</f>
        <v/>
      </c>
      <c r="K54" s="54" t="str">
        <f>'3ERPA'!AQ58</f>
        <v/>
      </c>
      <c r="L54" s="55" t="str">
        <f t="shared" si="0"/>
        <v/>
      </c>
      <c r="M54" s="55" t="str">
        <f t="shared" si="1"/>
        <v/>
      </c>
      <c r="N54" s="54" t="str">
        <f t="shared" si="2"/>
        <v/>
      </c>
      <c r="O54" s="54" t="str">
        <f t="shared" si="3"/>
        <v/>
      </c>
      <c r="P54" s="55" t="str">
        <f t="shared" si="4"/>
        <v/>
      </c>
      <c r="Q54" s="54" t="str">
        <f t="shared" si="5"/>
        <v/>
      </c>
    </row>
    <row r="55" spans="1:35" x14ac:dyDescent="0.25">
      <c r="A55" s="54" t="str">
        <f t="shared" si="6"/>
        <v/>
      </c>
      <c r="B55" s="9" t="str">
        <f>IF('1ERPA'!F59="","",'1ERPA'!F59)</f>
        <v/>
      </c>
      <c r="C55" s="55" t="str">
        <f>'1ERPA'!AM59</f>
        <v/>
      </c>
      <c r="D55" s="55" t="str">
        <f>'1ERPA'!AO59</f>
        <v/>
      </c>
      <c r="E55" s="55" t="str">
        <f>'1ERPA'!AQ59</f>
        <v/>
      </c>
      <c r="F55" s="55" t="str">
        <f>'2DOPA'!AM59</f>
        <v/>
      </c>
      <c r="G55" s="55" t="str">
        <f>'2DOPA'!AO59</f>
        <v/>
      </c>
      <c r="H55" s="54" t="str">
        <f>'2DOPA'!AQ59</f>
        <v/>
      </c>
      <c r="I55" s="55" t="str">
        <f>'3ERPA'!AM59</f>
        <v/>
      </c>
      <c r="J55" s="55" t="str">
        <f>'3ERPA'!AO59</f>
        <v/>
      </c>
      <c r="K55" s="54" t="str">
        <f>'3ERPA'!AQ59</f>
        <v/>
      </c>
      <c r="L55" s="55" t="str">
        <f t="shared" si="0"/>
        <v/>
      </c>
      <c r="M55" s="55" t="str">
        <f t="shared" si="1"/>
        <v/>
      </c>
      <c r="N55" s="54" t="str">
        <f t="shared" si="2"/>
        <v/>
      </c>
      <c r="O55" s="54" t="str">
        <f t="shared" si="3"/>
        <v/>
      </c>
      <c r="P55" s="55" t="str">
        <f t="shared" si="4"/>
        <v/>
      </c>
      <c r="Q55" s="54" t="str">
        <f t="shared" si="5"/>
        <v/>
      </c>
    </row>
    <row r="56" spans="1:35" x14ac:dyDescent="0.25">
      <c r="A56" s="54" t="str">
        <f t="shared" si="6"/>
        <v/>
      </c>
      <c r="B56" s="9" t="str">
        <f>IF('1ERPA'!F60="","",'1ERPA'!F60)</f>
        <v/>
      </c>
      <c r="C56" s="55" t="str">
        <f>'1ERPA'!AM60</f>
        <v/>
      </c>
      <c r="D56" s="55" t="str">
        <f>'1ERPA'!AO60</f>
        <v/>
      </c>
      <c r="E56" s="55" t="str">
        <f>'1ERPA'!AQ60</f>
        <v/>
      </c>
      <c r="F56" s="55" t="str">
        <f>'2DOPA'!AM60</f>
        <v/>
      </c>
      <c r="G56" s="55" t="str">
        <f>'2DOPA'!AO60</f>
        <v/>
      </c>
      <c r="H56" s="54" t="str">
        <f>'2DOPA'!AQ60</f>
        <v/>
      </c>
      <c r="I56" s="55" t="str">
        <f>'3ERPA'!AM60</f>
        <v/>
      </c>
      <c r="J56" s="55" t="str">
        <f>'3ERPA'!AO60</f>
        <v/>
      </c>
      <c r="K56" s="54" t="str">
        <f>'3ERPA'!AQ60</f>
        <v/>
      </c>
      <c r="L56" s="55" t="str">
        <f t="shared" si="0"/>
        <v/>
      </c>
      <c r="M56" s="55" t="str">
        <f t="shared" si="1"/>
        <v/>
      </c>
      <c r="N56" s="54" t="str">
        <f t="shared" si="2"/>
        <v/>
      </c>
      <c r="O56" s="54" t="str">
        <f t="shared" si="3"/>
        <v/>
      </c>
      <c r="P56" s="55" t="str">
        <f t="shared" si="4"/>
        <v/>
      </c>
      <c r="Q56" s="54" t="str">
        <f t="shared" si="5"/>
        <v/>
      </c>
    </row>
    <row r="57" spans="1:35" x14ac:dyDescent="0.25">
      <c r="A57" s="54" t="str">
        <f t="shared" si="6"/>
        <v/>
      </c>
      <c r="B57" s="9" t="str">
        <f>IF('1ERPA'!F61="","",'1ERPA'!F61)</f>
        <v/>
      </c>
      <c r="C57" s="55" t="str">
        <f>'1ERPA'!AM61</f>
        <v/>
      </c>
      <c r="D57" s="55" t="str">
        <f>'1ERPA'!AO61</f>
        <v/>
      </c>
      <c r="E57" s="55" t="str">
        <f>'1ERPA'!AQ61</f>
        <v/>
      </c>
      <c r="F57" s="55" t="str">
        <f>'2DOPA'!AM61</f>
        <v/>
      </c>
      <c r="G57" s="55" t="str">
        <f>'2DOPA'!AO61</f>
        <v/>
      </c>
      <c r="H57" s="54" t="str">
        <f>'2DOPA'!AQ61</f>
        <v/>
      </c>
      <c r="I57" s="55" t="str">
        <f>'3ERPA'!AM61</f>
        <v/>
      </c>
      <c r="J57" s="55" t="str">
        <f>'3ERPA'!AO61</f>
        <v/>
      </c>
      <c r="K57" s="54" t="str">
        <f>'3ERPA'!AQ61</f>
        <v/>
      </c>
      <c r="L57" s="55" t="str">
        <f t="shared" si="0"/>
        <v/>
      </c>
      <c r="M57" s="55" t="str">
        <f t="shared" si="1"/>
        <v/>
      </c>
      <c r="N57" s="54" t="str">
        <f t="shared" si="2"/>
        <v/>
      </c>
      <c r="O57" s="54" t="str">
        <f t="shared" si="3"/>
        <v/>
      </c>
      <c r="P57" s="55" t="str">
        <f t="shared" si="4"/>
        <v/>
      </c>
      <c r="Q57" s="54" t="str">
        <f t="shared" si="5"/>
        <v/>
      </c>
    </row>
    <row r="58" spans="1:35" x14ac:dyDescent="0.25">
      <c r="A58" s="54" t="str">
        <f t="shared" si="6"/>
        <v/>
      </c>
      <c r="B58" s="9" t="str">
        <f>IF('1ERPA'!F62="","",'1ERPA'!F62)</f>
        <v/>
      </c>
      <c r="C58" s="55" t="str">
        <f>'1ERPA'!AM62</f>
        <v/>
      </c>
      <c r="D58" s="55" t="str">
        <f>'1ERPA'!AO62</f>
        <v/>
      </c>
      <c r="E58" s="55" t="str">
        <f>'1ERPA'!AQ62</f>
        <v/>
      </c>
      <c r="F58" s="55" t="str">
        <f>'2DOPA'!AM62</f>
        <v/>
      </c>
      <c r="G58" s="55" t="str">
        <f>'2DOPA'!AO62</f>
        <v/>
      </c>
      <c r="H58" s="54" t="str">
        <f>'2DOPA'!AQ62</f>
        <v/>
      </c>
      <c r="I58" s="55" t="str">
        <f>'3ERPA'!AM62</f>
        <v/>
      </c>
      <c r="J58" s="55" t="str">
        <f>'3ERPA'!AO62</f>
        <v/>
      </c>
      <c r="K58" s="54" t="str">
        <f>'3ERPA'!AQ62</f>
        <v/>
      </c>
      <c r="L58" s="55" t="str">
        <f t="shared" si="0"/>
        <v/>
      </c>
      <c r="M58" s="55" t="str">
        <f t="shared" si="1"/>
        <v/>
      </c>
      <c r="N58" s="54" t="str">
        <f t="shared" si="2"/>
        <v/>
      </c>
      <c r="O58" s="54" t="str">
        <f t="shared" si="3"/>
        <v/>
      </c>
      <c r="P58" s="55" t="str">
        <f t="shared" si="4"/>
        <v/>
      </c>
      <c r="Q58" s="54" t="str">
        <f t="shared" si="5"/>
        <v/>
      </c>
    </row>
    <row r="59" spans="1:35" x14ac:dyDescent="0.25">
      <c r="A59" s="54" t="str">
        <f t="shared" si="6"/>
        <v/>
      </c>
      <c r="B59" s="9" t="str">
        <f>IF('1ERPA'!F63="","",'1ERPA'!F63)</f>
        <v/>
      </c>
      <c r="C59" s="55" t="str">
        <f>'1ERPA'!AM63</f>
        <v/>
      </c>
      <c r="D59" s="55" t="str">
        <f>'1ERPA'!AO63</f>
        <v/>
      </c>
      <c r="E59" s="55" t="str">
        <f>'1ERPA'!AQ63</f>
        <v/>
      </c>
      <c r="F59" s="55" t="str">
        <f>'2DOPA'!AM63</f>
        <v/>
      </c>
      <c r="G59" s="55" t="str">
        <f>'2DOPA'!AO63</f>
        <v/>
      </c>
      <c r="H59" s="54" t="str">
        <f>'2DOPA'!AQ63</f>
        <v/>
      </c>
      <c r="I59" s="55" t="str">
        <f>'3ERPA'!AM63</f>
        <v/>
      </c>
      <c r="J59" s="55" t="str">
        <f>'3ERPA'!AO63</f>
        <v/>
      </c>
      <c r="K59" s="54" t="str">
        <f>'3ERPA'!AQ63</f>
        <v/>
      </c>
      <c r="L59" s="55" t="str">
        <f t="shared" si="0"/>
        <v/>
      </c>
      <c r="M59" s="55" t="str">
        <f t="shared" si="1"/>
        <v/>
      </c>
      <c r="N59" s="54" t="str">
        <f t="shared" si="2"/>
        <v/>
      </c>
      <c r="O59" s="54" t="str">
        <f t="shared" si="3"/>
        <v/>
      </c>
      <c r="P59" s="55" t="str">
        <f t="shared" si="4"/>
        <v/>
      </c>
      <c r="Q59" s="54" t="str">
        <f t="shared" si="5"/>
        <v/>
      </c>
    </row>
    <row r="60" spans="1:35" x14ac:dyDescent="0.25">
      <c r="A60" s="54" t="str">
        <f t="shared" si="6"/>
        <v/>
      </c>
      <c r="B60" s="9" t="str">
        <f>IF('1ERPA'!F64="","",'1ERPA'!F64)</f>
        <v/>
      </c>
      <c r="C60" s="55" t="str">
        <f>'1ERPA'!AM64</f>
        <v/>
      </c>
      <c r="D60" s="55" t="str">
        <f>'1ERPA'!AO64</f>
        <v/>
      </c>
      <c r="E60" s="55" t="str">
        <f>'1ERPA'!AQ64</f>
        <v/>
      </c>
      <c r="F60" s="55" t="str">
        <f>'2DOPA'!AM64</f>
        <v/>
      </c>
      <c r="G60" s="55" t="str">
        <f>'2DOPA'!AO64</f>
        <v/>
      </c>
      <c r="H60" s="54" t="str">
        <f>'2DOPA'!AQ64</f>
        <v/>
      </c>
      <c r="I60" s="55" t="str">
        <f>'3ERPA'!AM64</f>
        <v/>
      </c>
      <c r="J60" s="55" t="str">
        <f>'3ERPA'!AO64</f>
        <v/>
      </c>
      <c r="K60" s="54" t="str">
        <f>'3ERPA'!AQ64</f>
        <v/>
      </c>
      <c r="L60" s="55" t="str">
        <f t="shared" si="0"/>
        <v/>
      </c>
      <c r="M60" s="55" t="str">
        <f t="shared" si="1"/>
        <v/>
      </c>
      <c r="N60" s="54" t="str">
        <f t="shared" si="2"/>
        <v/>
      </c>
      <c r="O60" s="54" t="str">
        <f t="shared" si="3"/>
        <v/>
      </c>
      <c r="P60" s="55" t="str">
        <f t="shared" si="4"/>
        <v/>
      </c>
      <c r="Q60" s="54" t="str">
        <f t="shared" si="5"/>
        <v/>
      </c>
    </row>
    <row r="61" spans="1:35" x14ac:dyDescent="0.25">
      <c r="A61" s="54" t="str">
        <f t="shared" si="6"/>
        <v/>
      </c>
      <c r="B61" s="9" t="str">
        <f>IF('1ERPA'!F65="","",'1ERPA'!F65)</f>
        <v/>
      </c>
      <c r="C61" s="55" t="str">
        <f>'1ERPA'!AM65</f>
        <v/>
      </c>
      <c r="D61" s="55" t="str">
        <f>'1ERPA'!AO65</f>
        <v/>
      </c>
      <c r="E61" s="55" t="str">
        <f>'1ERPA'!AQ65</f>
        <v/>
      </c>
      <c r="F61" s="55" t="str">
        <f>'2DOPA'!AM65</f>
        <v/>
      </c>
      <c r="G61" s="55" t="str">
        <f>'2DOPA'!AO65</f>
        <v/>
      </c>
      <c r="H61" s="54" t="str">
        <f>'2DOPA'!AQ65</f>
        <v/>
      </c>
      <c r="I61" s="55" t="str">
        <f>'3ERPA'!AM65</f>
        <v/>
      </c>
      <c r="J61" s="55" t="str">
        <f>'3ERPA'!AO65</f>
        <v/>
      </c>
      <c r="K61" s="54" t="str">
        <f>'3ERPA'!AQ65</f>
        <v/>
      </c>
      <c r="L61" s="55" t="str">
        <f t="shared" si="0"/>
        <v/>
      </c>
      <c r="M61" s="55" t="str">
        <f t="shared" si="1"/>
        <v/>
      </c>
      <c r="N61" s="54" t="str">
        <f t="shared" si="2"/>
        <v/>
      </c>
      <c r="O61" s="54" t="str">
        <f t="shared" si="3"/>
        <v/>
      </c>
      <c r="P61" s="55" t="str">
        <f t="shared" si="4"/>
        <v/>
      </c>
      <c r="Q61" s="54" t="str">
        <f t="shared" si="5"/>
        <v/>
      </c>
      <c r="X61" s="87" t="str">
        <f>'1ERPA'!X10:AI10</f>
        <v>ALDO ORTEGA PACHECO</v>
      </c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</row>
    <row r="62" spans="1:35" x14ac:dyDescent="0.25">
      <c r="A62" s="54" t="str">
        <f t="shared" si="6"/>
        <v/>
      </c>
      <c r="B62" s="9" t="str">
        <f>IF('1ERPA'!F66="","",'1ERPA'!F66)</f>
        <v/>
      </c>
      <c r="C62" s="55" t="str">
        <f>'1ERPA'!AM66</f>
        <v/>
      </c>
      <c r="D62" s="55" t="str">
        <f>'1ERPA'!AO66</f>
        <v/>
      </c>
      <c r="E62" s="55" t="str">
        <f>'1ERPA'!AQ66</f>
        <v/>
      </c>
      <c r="F62" s="55" t="str">
        <f>'2DOPA'!AM66</f>
        <v/>
      </c>
      <c r="G62" s="55" t="str">
        <f>'2DOPA'!AO66</f>
        <v/>
      </c>
      <c r="H62" s="54" t="str">
        <f>'2DOPA'!AQ66</f>
        <v/>
      </c>
      <c r="I62" s="55" t="str">
        <f>'3ERPA'!AM66</f>
        <v/>
      </c>
      <c r="J62" s="55" t="str">
        <f>'3ERPA'!AO66</f>
        <v/>
      </c>
      <c r="K62" s="54" t="str">
        <f>'3ERPA'!AQ66</f>
        <v/>
      </c>
      <c r="L62" s="55" t="str">
        <f t="shared" si="0"/>
        <v/>
      </c>
      <c r="M62" s="55" t="str">
        <f t="shared" si="1"/>
        <v/>
      </c>
      <c r="N62" s="54" t="str">
        <f t="shared" si="2"/>
        <v/>
      </c>
      <c r="O62" s="54" t="str">
        <f t="shared" si="3"/>
        <v/>
      </c>
      <c r="P62" s="55" t="str">
        <f t="shared" si="4"/>
        <v/>
      </c>
      <c r="Q62" s="54" t="str">
        <f t="shared" si="5"/>
        <v/>
      </c>
      <c r="X62" s="115" t="s">
        <v>26</v>
      </c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</row>
    <row r="63" spans="1:35" ht="11.25" customHeight="1" x14ac:dyDescent="0.25"/>
  </sheetData>
  <sheetProtection algorithmName="SHA-512" hashValue="KJ55K+y1eDVq4c8hXdD6E4kHAq8spLck3Ac2S6aAMZ6ncaFHFfbrLXvOshNH6sAS+KXylhm6TBw3knwgxY2iOg==" saltValue="50SW4GKeIVVLZ7rzXbbaTg==" spinCount="100000" sheet="1"/>
  <mergeCells count="50">
    <mergeCell ref="X61:AI61"/>
    <mergeCell ref="X62:AI62"/>
    <mergeCell ref="S17:W17"/>
    <mergeCell ref="S19:W19"/>
    <mergeCell ref="X19:AN19"/>
    <mergeCell ref="S21:W21"/>
    <mergeCell ref="X21:AN21"/>
    <mergeCell ref="X23:Z23"/>
    <mergeCell ref="AC23:AD23"/>
    <mergeCell ref="S23:W23"/>
    <mergeCell ref="AD5:AD12"/>
    <mergeCell ref="N2:P2"/>
    <mergeCell ref="Q2:R2"/>
    <mergeCell ref="AK23:AM23"/>
    <mergeCell ref="S13:W13"/>
    <mergeCell ref="AJ13:AN13"/>
    <mergeCell ref="S14:W14"/>
    <mergeCell ref="S15:W15"/>
    <mergeCell ref="AG5:AG12"/>
    <mergeCell ref="AH5:AH12"/>
    <mergeCell ref="AI5:AI12"/>
    <mergeCell ref="AC5:AC12"/>
    <mergeCell ref="C7:C12"/>
    <mergeCell ref="D7:D12"/>
    <mergeCell ref="E7:E12"/>
    <mergeCell ref="F7:F12"/>
    <mergeCell ref="G7:G12"/>
    <mergeCell ref="H7:H12"/>
    <mergeCell ref="I7:I12"/>
    <mergeCell ref="Z5:Z12"/>
    <mergeCell ref="AA5:AA12"/>
    <mergeCell ref="AB5:AB12"/>
    <mergeCell ref="J7:J12"/>
    <mergeCell ref="Y5:Y12"/>
    <mergeCell ref="A1:AN1"/>
    <mergeCell ref="A3:AN3"/>
    <mergeCell ref="A5:A12"/>
    <mergeCell ref="B5:B12"/>
    <mergeCell ref="C5:E6"/>
    <mergeCell ref="F5:H6"/>
    <mergeCell ref="I5:K6"/>
    <mergeCell ref="L5:L12"/>
    <mergeCell ref="M5:M12"/>
    <mergeCell ref="K7:K12"/>
    <mergeCell ref="AF5:AF12"/>
    <mergeCell ref="N5:N12"/>
    <mergeCell ref="O5:O12"/>
    <mergeCell ref="P5:P12"/>
    <mergeCell ref="Q5:Q12"/>
    <mergeCell ref="X5:X12"/>
  </mergeCells>
  <printOptions horizontalCentered="1" verticalCentered="1"/>
  <pageMargins left="0.39370078740157483" right="0.39370078740157483" top="0.78740157480314965" bottom="0.39370078740157483" header="0" footer="0"/>
  <pageSetup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130" zoomScaleNormal="130" workbookViewId="0">
      <selection activeCell="A12" sqref="A12"/>
    </sheetView>
  </sheetViews>
  <sheetFormatPr baseColWidth="10" defaultRowHeight="15" x14ac:dyDescent="0.25"/>
  <cols>
    <col min="1" max="16384" width="11.42578125" style="65"/>
  </cols>
  <sheetData>
    <row r="1" spans="1:9" x14ac:dyDescent="0.25">
      <c r="A1" s="63">
        <v>0.5</v>
      </c>
      <c r="B1" s="64">
        <v>0</v>
      </c>
      <c r="C1" s="64">
        <f>($A$1/5)*1</f>
        <v>0.1</v>
      </c>
      <c r="D1" s="64">
        <f>($A$1/5)*2</f>
        <v>0.2</v>
      </c>
      <c r="E1" s="64">
        <f>($A$1/5)*3</f>
        <v>0.30000000000000004</v>
      </c>
      <c r="F1" s="64">
        <f>($A$1/5)*4</f>
        <v>0.4</v>
      </c>
      <c r="G1" s="64">
        <f>($A$1/5)*5</f>
        <v>0.5</v>
      </c>
      <c r="H1" s="152">
        <f>COUNTA(H3:H50)*A1</f>
        <v>0.5</v>
      </c>
      <c r="I1" s="63">
        <f>(100%/H1)*SUM(I3:I50)</f>
        <v>0.60000000000000009</v>
      </c>
    </row>
    <row r="2" spans="1:9" x14ac:dyDescent="0.25">
      <c r="A2" s="63" t="s">
        <v>116</v>
      </c>
      <c r="B2" s="66" t="s">
        <v>101</v>
      </c>
      <c r="C2" s="66" t="s">
        <v>102</v>
      </c>
      <c r="D2" s="66" t="s">
        <v>103</v>
      </c>
      <c r="E2" s="66" t="s">
        <v>94</v>
      </c>
      <c r="F2" s="66" t="s">
        <v>104</v>
      </c>
      <c r="G2" s="66" t="s">
        <v>91</v>
      </c>
      <c r="H2" s="153"/>
      <c r="I2" s="67">
        <f>(I1/1)*10</f>
        <v>6.0000000000000009</v>
      </c>
    </row>
    <row r="3" spans="1:9" x14ac:dyDescent="0.25">
      <c r="A3" s="67" t="s">
        <v>137</v>
      </c>
      <c r="B3" s="67">
        <v>1</v>
      </c>
      <c r="C3" s="67">
        <v>2</v>
      </c>
      <c r="D3" s="67">
        <v>3</v>
      </c>
      <c r="E3" s="67">
        <v>4</v>
      </c>
      <c r="F3" s="67">
        <v>5</v>
      </c>
      <c r="G3" s="67">
        <v>6</v>
      </c>
      <c r="H3" s="68" t="s">
        <v>94</v>
      </c>
      <c r="I3" s="69">
        <f>IF(A3="","",(IF(H3="",0,IF(H3="Sin Nivel",$B$1,IF(H3="Pre-Formal",($C$1),IF(H3="Receptivo",($D$1),IF(H3="Resolutivo",($E$1),IF(H3="Autónomo",($F$1)*90%,IF(H3="Estratégico",($G$1),0)))))))))</f>
        <v>0.30000000000000004</v>
      </c>
    </row>
    <row r="4" spans="1:9" x14ac:dyDescent="0.25">
      <c r="A4" s="67"/>
      <c r="B4" s="67"/>
      <c r="C4" s="67"/>
      <c r="D4" s="67"/>
      <c r="E4" s="67"/>
      <c r="F4" s="67"/>
      <c r="G4" s="67"/>
      <c r="H4" s="68"/>
      <c r="I4" s="69" t="str">
        <f>IF(A4="","",(IF(H4="",0,IF(H4="Sin Nivel",$B$1,IF(H4="Pre-Formal",($C$1),IF(H4="Receptivo",($D$1),IF(H4="Resolutivo",($E$1),IF(H4="Autónomo",($F$1)*90%,IF(H4="Estratégico",($G$1),0)))))))))</f>
        <v/>
      </c>
    </row>
    <row r="5" spans="1:9" x14ac:dyDescent="0.25">
      <c r="A5" s="67"/>
      <c r="B5" s="67"/>
      <c r="C5" s="67"/>
      <c r="D5" s="67"/>
      <c r="E5" s="67"/>
      <c r="F5" s="67"/>
      <c r="G5" s="67"/>
      <c r="H5" s="68"/>
      <c r="I5" s="69" t="str">
        <f t="shared" ref="I5:I50" si="0">IF(A5="","",(IF(H5="",0,IF(H5="Sin Nivel",$B$1,IF(H5="Pre-Formal",($C$1),IF(H5="Receptivo",($D$1),IF(H5="Resolutivo",($E$1),IF(H5="Autónomo",($F$1)*90%,IF(H5="Estratégico",($G$1),0)))))))))</f>
        <v/>
      </c>
    </row>
    <row r="6" spans="1:9" x14ac:dyDescent="0.25">
      <c r="A6" s="67"/>
      <c r="B6" s="67"/>
      <c r="C6" s="67"/>
      <c r="D6" s="67"/>
      <c r="E6" s="67"/>
      <c r="F6" s="67"/>
      <c r="G6" s="67"/>
      <c r="H6" s="68"/>
      <c r="I6" s="69" t="str">
        <f t="shared" si="0"/>
        <v/>
      </c>
    </row>
    <row r="7" spans="1:9" x14ac:dyDescent="0.25">
      <c r="A7" s="67"/>
      <c r="B7" s="67"/>
      <c r="C7" s="67"/>
      <c r="D7" s="67"/>
      <c r="E7" s="67"/>
      <c r="F7" s="67"/>
      <c r="G7" s="67"/>
      <c r="H7" s="68"/>
      <c r="I7" s="69" t="str">
        <f t="shared" si="0"/>
        <v/>
      </c>
    </row>
    <row r="8" spans="1:9" x14ac:dyDescent="0.25">
      <c r="A8" s="67"/>
      <c r="B8" s="67"/>
      <c r="C8" s="67"/>
      <c r="D8" s="67"/>
      <c r="E8" s="67"/>
      <c r="F8" s="67"/>
      <c r="G8" s="67"/>
      <c r="H8" s="68"/>
      <c r="I8" s="69" t="str">
        <f t="shared" si="0"/>
        <v/>
      </c>
    </row>
    <row r="9" spans="1:9" x14ac:dyDescent="0.25">
      <c r="A9" s="67"/>
      <c r="B9" s="67"/>
      <c r="C9" s="67"/>
      <c r="D9" s="67"/>
      <c r="E9" s="67"/>
      <c r="F9" s="67"/>
      <c r="G9" s="67"/>
      <c r="H9" s="68"/>
      <c r="I9" s="69" t="str">
        <f t="shared" si="0"/>
        <v/>
      </c>
    </row>
    <row r="10" spans="1:9" x14ac:dyDescent="0.25">
      <c r="A10" s="67"/>
      <c r="B10" s="67"/>
      <c r="C10" s="67"/>
      <c r="D10" s="67"/>
      <c r="E10" s="67"/>
      <c r="F10" s="67"/>
      <c r="G10" s="67"/>
      <c r="H10" s="68"/>
      <c r="I10" s="69" t="str">
        <f t="shared" si="0"/>
        <v/>
      </c>
    </row>
    <row r="11" spans="1:9" x14ac:dyDescent="0.25">
      <c r="A11" s="67"/>
      <c r="B11" s="67"/>
      <c r="C11" s="67"/>
      <c r="D11" s="67"/>
      <c r="E11" s="67"/>
      <c r="F11" s="67"/>
      <c r="G11" s="67"/>
      <c r="H11" s="68"/>
      <c r="I11" s="69" t="str">
        <f t="shared" si="0"/>
        <v/>
      </c>
    </row>
    <row r="12" spans="1:9" x14ac:dyDescent="0.25">
      <c r="A12" s="67"/>
      <c r="B12" s="67"/>
      <c r="C12" s="67"/>
      <c r="D12" s="67"/>
      <c r="E12" s="67"/>
      <c r="F12" s="67"/>
      <c r="G12" s="67"/>
      <c r="H12" s="68"/>
      <c r="I12" s="69" t="str">
        <f t="shared" si="0"/>
        <v/>
      </c>
    </row>
    <row r="13" spans="1:9" x14ac:dyDescent="0.25">
      <c r="A13" s="67"/>
      <c r="B13" s="67"/>
      <c r="C13" s="67"/>
      <c r="D13" s="67"/>
      <c r="E13" s="67"/>
      <c r="F13" s="67"/>
      <c r="G13" s="67"/>
      <c r="H13" s="68"/>
      <c r="I13" s="69" t="str">
        <f t="shared" si="0"/>
        <v/>
      </c>
    </row>
    <row r="14" spans="1:9" x14ac:dyDescent="0.25">
      <c r="A14" s="67"/>
      <c r="B14" s="67"/>
      <c r="C14" s="67"/>
      <c r="D14" s="67"/>
      <c r="E14" s="67"/>
      <c r="F14" s="67"/>
      <c r="G14" s="67"/>
      <c r="H14" s="68"/>
      <c r="I14" s="69" t="str">
        <f t="shared" si="0"/>
        <v/>
      </c>
    </row>
    <row r="15" spans="1:9" x14ac:dyDescent="0.25">
      <c r="A15" s="67"/>
      <c r="B15" s="67"/>
      <c r="C15" s="67"/>
      <c r="D15" s="67"/>
      <c r="E15" s="67"/>
      <c r="F15" s="67"/>
      <c r="G15" s="67"/>
      <c r="H15" s="68"/>
      <c r="I15" s="69" t="str">
        <f t="shared" si="0"/>
        <v/>
      </c>
    </row>
    <row r="16" spans="1:9" x14ac:dyDescent="0.25">
      <c r="A16" s="67"/>
      <c r="B16" s="67"/>
      <c r="C16" s="67"/>
      <c r="D16" s="67"/>
      <c r="E16" s="67"/>
      <c r="F16" s="67"/>
      <c r="G16" s="67"/>
      <c r="H16" s="68"/>
      <c r="I16" s="69" t="str">
        <f t="shared" si="0"/>
        <v/>
      </c>
    </row>
    <row r="17" spans="1:9" x14ac:dyDescent="0.25">
      <c r="A17" s="67"/>
      <c r="B17" s="67"/>
      <c r="C17" s="67"/>
      <c r="D17" s="67"/>
      <c r="E17" s="67"/>
      <c r="F17" s="67"/>
      <c r="G17" s="67"/>
      <c r="H17" s="68"/>
      <c r="I17" s="69" t="str">
        <f t="shared" si="0"/>
        <v/>
      </c>
    </row>
    <row r="18" spans="1:9" x14ac:dyDescent="0.25">
      <c r="A18" s="67"/>
      <c r="B18" s="67"/>
      <c r="C18" s="67"/>
      <c r="D18" s="67"/>
      <c r="E18" s="67"/>
      <c r="F18" s="67"/>
      <c r="G18" s="67"/>
      <c r="H18" s="68"/>
      <c r="I18" s="69" t="str">
        <f t="shared" si="0"/>
        <v/>
      </c>
    </row>
    <row r="19" spans="1:9" x14ac:dyDescent="0.25">
      <c r="A19" s="67"/>
      <c r="B19" s="67"/>
      <c r="C19" s="67"/>
      <c r="D19" s="67"/>
      <c r="E19" s="67"/>
      <c r="F19" s="67"/>
      <c r="G19" s="67"/>
      <c r="H19" s="68"/>
      <c r="I19" s="69" t="str">
        <f t="shared" si="0"/>
        <v/>
      </c>
    </row>
    <row r="20" spans="1:9" x14ac:dyDescent="0.25">
      <c r="A20" s="67"/>
      <c r="B20" s="67"/>
      <c r="C20" s="67"/>
      <c r="D20" s="67"/>
      <c r="E20" s="67"/>
      <c r="F20" s="67"/>
      <c r="G20" s="67"/>
      <c r="H20" s="68"/>
      <c r="I20" s="69" t="str">
        <f t="shared" si="0"/>
        <v/>
      </c>
    </row>
    <row r="21" spans="1:9" x14ac:dyDescent="0.25">
      <c r="A21" s="67"/>
      <c r="B21" s="67"/>
      <c r="C21" s="67"/>
      <c r="D21" s="67"/>
      <c r="E21" s="67"/>
      <c r="F21" s="67"/>
      <c r="G21" s="67"/>
      <c r="H21" s="68"/>
      <c r="I21" s="69" t="str">
        <f t="shared" si="0"/>
        <v/>
      </c>
    </row>
    <row r="22" spans="1:9" x14ac:dyDescent="0.25">
      <c r="A22" s="67"/>
      <c r="B22" s="67"/>
      <c r="C22" s="67"/>
      <c r="D22" s="67"/>
      <c r="E22" s="67"/>
      <c r="F22" s="67"/>
      <c r="G22" s="67"/>
      <c r="H22" s="68"/>
      <c r="I22" s="69" t="str">
        <f t="shared" si="0"/>
        <v/>
      </c>
    </row>
    <row r="23" spans="1:9" x14ac:dyDescent="0.25">
      <c r="A23" s="67"/>
      <c r="B23" s="67"/>
      <c r="C23" s="67"/>
      <c r="D23" s="67"/>
      <c r="E23" s="67"/>
      <c r="F23" s="67"/>
      <c r="G23" s="67"/>
      <c r="H23" s="68"/>
      <c r="I23" s="69" t="str">
        <f t="shared" si="0"/>
        <v/>
      </c>
    </row>
    <row r="24" spans="1:9" x14ac:dyDescent="0.25">
      <c r="A24" s="67"/>
      <c r="B24" s="67"/>
      <c r="C24" s="67"/>
      <c r="D24" s="67"/>
      <c r="E24" s="67"/>
      <c r="F24" s="67"/>
      <c r="G24" s="67"/>
      <c r="H24" s="68"/>
      <c r="I24" s="69" t="str">
        <f t="shared" si="0"/>
        <v/>
      </c>
    </row>
    <row r="25" spans="1:9" x14ac:dyDescent="0.25">
      <c r="A25" s="67"/>
      <c r="B25" s="67"/>
      <c r="C25" s="67"/>
      <c r="D25" s="67"/>
      <c r="E25" s="67"/>
      <c r="F25" s="67"/>
      <c r="G25" s="67"/>
      <c r="H25" s="68"/>
      <c r="I25" s="69" t="str">
        <f t="shared" si="0"/>
        <v/>
      </c>
    </row>
    <row r="26" spans="1:9" x14ac:dyDescent="0.25">
      <c r="A26" s="67"/>
      <c r="B26" s="67"/>
      <c r="C26" s="67"/>
      <c r="D26" s="67"/>
      <c r="E26" s="67"/>
      <c r="F26" s="67"/>
      <c r="G26" s="67"/>
      <c r="H26" s="68"/>
      <c r="I26" s="69" t="str">
        <f t="shared" si="0"/>
        <v/>
      </c>
    </row>
    <row r="27" spans="1:9" x14ac:dyDescent="0.25">
      <c r="A27" s="67"/>
      <c r="B27" s="67"/>
      <c r="C27" s="67"/>
      <c r="D27" s="67"/>
      <c r="E27" s="67"/>
      <c r="F27" s="67"/>
      <c r="G27" s="67"/>
      <c r="H27" s="68"/>
      <c r="I27" s="69" t="str">
        <f t="shared" si="0"/>
        <v/>
      </c>
    </row>
    <row r="28" spans="1:9" x14ac:dyDescent="0.25">
      <c r="A28" s="67"/>
      <c r="B28" s="67"/>
      <c r="C28" s="67"/>
      <c r="D28" s="67"/>
      <c r="E28" s="67"/>
      <c r="F28" s="67"/>
      <c r="G28" s="67"/>
      <c r="H28" s="68"/>
      <c r="I28" s="69" t="str">
        <f t="shared" si="0"/>
        <v/>
      </c>
    </row>
    <row r="29" spans="1:9" x14ac:dyDescent="0.25">
      <c r="A29" s="67"/>
      <c r="B29" s="67"/>
      <c r="C29" s="67"/>
      <c r="D29" s="67"/>
      <c r="E29" s="67"/>
      <c r="F29" s="67"/>
      <c r="G29" s="67"/>
      <c r="H29" s="68"/>
      <c r="I29" s="69" t="str">
        <f t="shared" si="0"/>
        <v/>
      </c>
    </row>
    <row r="30" spans="1:9" x14ac:dyDescent="0.25">
      <c r="A30" s="67"/>
      <c r="B30" s="67"/>
      <c r="C30" s="67"/>
      <c r="D30" s="67"/>
      <c r="E30" s="67"/>
      <c r="F30" s="67"/>
      <c r="G30" s="67"/>
      <c r="H30" s="68"/>
      <c r="I30" s="69" t="str">
        <f t="shared" si="0"/>
        <v/>
      </c>
    </row>
    <row r="31" spans="1:9" x14ac:dyDescent="0.25">
      <c r="A31" s="67"/>
      <c r="B31" s="67"/>
      <c r="C31" s="67"/>
      <c r="D31" s="67"/>
      <c r="E31" s="67"/>
      <c r="F31" s="67"/>
      <c r="G31" s="67"/>
      <c r="H31" s="68"/>
      <c r="I31" s="69" t="str">
        <f t="shared" si="0"/>
        <v/>
      </c>
    </row>
    <row r="32" spans="1:9" x14ac:dyDescent="0.25">
      <c r="A32" s="67"/>
      <c r="B32" s="67"/>
      <c r="C32" s="67"/>
      <c r="D32" s="67"/>
      <c r="E32" s="67"/>
      <c r="F32" s="67"/>
      <c r="G32" s="67"/>
      <c r="H32" s="68"/>
      <c r="I32" s="69" t="str">
        <f t="shared" si="0"/>
        <v/>
      </c>
    </row>
    <row r="33" spans="1:9" x14ac:dyDescent="0.25">
      <c r="A33" s="67"/>
      <c r="B33" s="67"/>
      <c r="C33" s="67"/>
      <c r="D33" s="67"/>
      <c r="E33" s="67"/>
      <c r="F33" s="67"/>
      <c r="G33" s="67"/>
      <c r="H33" s="68"/>
      <c r="I33" s="69" t="str">
        <f t="shared" si="0"/>
        <v/>
      </c>
    </row>
    <row r="34" spans="1:9" x14ac:dyDescent="0.25">
      <c r="A34" s="67"/>
      <c r="B34" s="67"/>
      <c r="C34" s="67"/>
      <c r="D34" s="67"/>
      <c r="E34" s="67"/>
      <c r="F34" s="67"/>
      <c r="G34" s="67"/>
      <c r="H34" s="68"/>
      <c r="I34" s="69" t="str">
        <f t="shared" si="0"/>
        <v/>
      </c>
    </row>
    <row r="35" spans="1:9" x14ac:dyDescent="0.25">
      <c r="A35" s="67"/>
      <c r="B35" s="67"/>
      <c r="C35" s="67"/>
      <c r="D35" s="67"/>
      <c r="E35" s="67"/>
      <c r="F35" s="67"/>
      <c r="G35" s="67"/>
      <c r="H35" s="68"/>
      <c r="I35" s="69" t="str">
        <f t="shared" si="0"/>
        <v/>
      </c>
    </row>
    <row r="36" spans="1:9" x14ac:dyDescent="0.25">
      <c r="A36" s="67"/>
      <c r="B36" s="67"/>
      <c r="C36" s="67"/>
      <c r="D36" s="67"/>
      <c r="E36" s="67"/>
      <c r="F36" s="67"/>
      <c r="G36" s="67"/>
      <c r="H36" s="68"/>
      <c r="I36" s="69" t="str">
        <f t="shared" si="0"/>
        <v/>
      </c>
    </row>
    <row r="37" spans="1:9" x14ac:dyDescent="0.25">
      <c r="A37" s="67"/>
      <c r="B37" s="67"/>
      <c r="C37" s="67"/>
      <c r="D37" s="67"/>
      <c r="E37" s="67"/>
      <c r="F37" s="67"/>
      <c r="G37" s="67"/>
      <c r="H37" s="68"/>
      <c r="I37" s="69" t="str">
        <f t="shared" si="0"/>
        <v/>
      </c>
    </row>
    <row r="38" spans="1:9" x14ac:dyDescent="0.25">
      <c r="A38" s="67"/>
      <c r="B38" s="67"/>
      <c r="C38" s="67"/>
      <c r="D38" s="67"/>
      <c r="E38" s="67"/>
      <c r="F38" s="67"/>
      <c r="G38" s="67"/>
      <c r="H38" s="68"/>
      <c r="I38" s="69" t="str">
        <f t="shared" si="0"/>
        <v/>
      </c>
    </row>
    <row r="39" spans="1:9" x14ac:dyDescent="0.25">
      <c r="A39" s="67"/>
      <c r="B39" s="67"/>
      <c r="C39" s="67"/>
      <c r="D39" s="67"/>
      <c r="E39" s="67"/>
      <c r="F39" s="67"/>
      <c r="G39" s="67"/>
      <c r="H39" s="68"/>
      <c r="I39" s="69" t="str">
        <f t="shared" si="0"/>
        <v/>
      </c>
    </row>
    <row r="40" spans="1:9" x14ac:dyDescent="0.25">
      <c r="A40" s="67"/>
      <c r="B40" s="67"/>
      <c r="C40" s="67"/>
      <c r="D40" s="67"/>
      <c r="E40" s="67"/>
      <c r="F40" s="67"/>
      <c r="G40" s="67"/>
      <c r="H40" s="68"/>
      <c r="I40" s="69" t="str">
        <f t="shared" si="0"/>
        <v/>
      </c>
    </row>
    <row r="41" spans="1:9" x14ac:dyDescent="0.25">
      <c r="A41" s="67"/>
      <c r="B41" s="67"/>
      <c r="C41" s="67"/>
      <c r="D41" s="67"/>
      <c r="E41" s="67"/>
      <c r="F41" s="67"/>
      <c r="G41" s="67"/>
      <c r="H41" s="68"/>
      <c r="I41" s="69" t="str">
        <f t="shared" si="0"/>
        <v/>
      </c>
    </row>
    <row r="42" spans="1:9" x14ac:dyDescent="0.25">
      <c r="A42" s="67"/>
      <c r="B42" s="67"/>
      <c r="C42" s="67"/>
      <c r="D42" s="67"/>
      <c r="E42" s="67"/>
      <c r="F42" s="67"/>
      <c r="G42" s="67"/>
      <c r="H42" s="68"/>
      <c r="I42" s="69" t="str">
        <f t="shared" si="0"/>
        <v/>
      </c>
    </row>
    <row r="43" spans="1:9" x14ac:dyDescent="0.25">
      <c r="A43" s="67"/>
      <c r="B43" s="67"/>
      <c r="C43" s="67"/>
      <c r="D43" s="67"/>
      <c r="E43" s="67"/>
      <c r="F43" s="67"/>
      <c r="G43" s="67"/>
      <c r="H43" s="68"/>
      <c r="I43" s="69" t="str">
        <f t="shared" si="0"/>
        <v/>
      </c>
    </row>
    <row r="44" spans="1:9" x14ac:dyDescent="0.25">
      <c r="A44" s="67"/>
      <c r="B44" s="67"/>
      <c r="C44" s="67"/>
      <c r="D44" s="67"/>
      <c r="E44" s="67"/>
      <c r="F44" s="67"/>
      <c r="G44" s="67"/>
      <c r="H44" s="68"/>
      <c r="I44" s="69" t="str">
        <f t="shared" si="0"/>
        <v/>
      </c>
    </row>
    <row r="45" spans="1:9" x14ac:dyDescent="0.25">
      <c r="A45" s="67"/>
      <c r="B45" s="67"/>
      <c r="C45" s="67"/>
      <c r="D45" s="67"/>
      <c r="E45" s="67"/>
      <c r="F45" s="67"/>
      <c r="G45" s="67"/>
      <c r="H45" s="68"/>
      <c r="I45" s="69" t="str">
        <f t="shared" si="0"/>
        <v/>
      </c>
    </row>
    <row r="46" spans="1:9" x14ac:dyDescent="0.25">
      <c r="A46" s="67"/>
      <c r="B46" s="67"/>
      <c r="C46" s="67"/>
      <c r="D46" s="67"/>
      <c r="E46" s="67"/>
      <c r="F46" s="67"/>
      <c r="G46" s="67"/>
      <c r="H46" s="68"/>
      <c r="I46" s="69" t="str">
        <f t="shared" si="0"/>
        <v/>
      </c>
    </row>
    <row r="47" spans="1:9" x14ac:dyDescent="0.25">
      <c r="A47" s="67"/>
      <c r="B47" s="67"/>
      <c r="C47" s="67"/>
      <c r="D47" s="67"/>
      <c r="E47" s="67"/>
      <c r="F47" s="67"/>
      <c r="G47" s="67"/>
      <c r="H47" s="68"/>
      <c r="I47" s="69" t="str">
        <f t="shared" si="0"/>
        <v/>
      </c>
    </row>
    <row r="48" spans="1:9" x14ac:dyDescent="0.25">
      <c r="A48" s="67"/>
      <c r="B48" s="67"/>
      <c r="C48" s="67"/>
      <c r="D48" s="67"/>
      <c r="E48" s="67"/>
      <c r="F48" s="67"/>
      <c r="G48" s="67"/>
      <c r="H48" s="68"/>
      <c r="I48" s="69" t="str">
        <f t="shared" si="0"/>
        <v/>
      </c>
    </row>
    <row r="49" spans="1:9" x14ac:dyDescent="0.25">
      <c r="A49" s="67"/>
      <c r="B49" s="67"/>
      <c r="C49" s="67"/>
      <c r="D49" s="67"/>
      <c r="E49" s="67"/>
      <c r="F49" s="67"/>
      <c r="G49" s="67"/>
      <c r="H49" s="68"/>
      <c r="I49" s="69" t="str">
        <f t="shared" si="0"/>
        <v/>
      </c>
    </row>
    <row r="50" spans="1:9" x14ac:dyDescent="0.25">
      <c r="A50" s="67"/>
      <c r="B50" s="67"/>
      <c r="C50" s="67"/>
      <c r="D50" s="67"/>
      <c r="E50" s="67"/>
      <c r="F50" s="67"/>
      <c r="G50" s="67"/>
      <c r="H50" s="68"/>
      <c r="I50" s="69" t="str">
        <f t="shared" si="0"/>
        <v/>
      </c>
    </row>
  </sheetData>
  <mergeCells count="1">
    <mergeCell ref="H1:H2"/>
  </mergeCells>
  <dataValidations count="2">
    <dataValidation allowBlank="1" showErrorMessage="1" errorTitle="Nivel de Dominio" error="Eliga un nivel de la lista" sqref="B2:G2"/>
    <dataValidation type="list" allowBlank="1" showErrorMessage="1" errorTitle="Nivel de Dominio" error="Eliga un nivel de la lista" sqref="H3:H50">
      <formula1>"Sin Nivel, Pre-Formal, Receptivo, Resolutivo, Autónomo, Estratégico"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2:I25"/>
  <sheetViews>
    <sheetView topLeftCell="A10" workbookViewId="0">
      <selection activeCell="B21" sqref="B21"/>
    </sheetView>
  </sheetViews>
  <sheetFormatPr baseColWidth="10" defaultRowHeight="15" x14ac:dyDescent="0.25"/>
  <sheetData>
    <row r="12" spans="1:4" x14ac:dyDescent="0.25">
      <c r="A12" s="41">
        <v>0.65</v>
      </c>
      <c r="B12" s="40">
        <f t="shared" ref="B12:B17" si="0">(100%/65%)*A12</f>
        <v>1</v>
      </c>
      <c r="D12" s="40">
        <v>0.65</v>
      </c>
    </row>
    <row r="13" spans="1:4" x14ac:dyDescent="0.25">
      <c r="A13" s="41">
        <v>0.58499999999999996</v>
      </c>
      <c r="B13" s="40">
        <f t="shared" si="0"/>
        <v>0.89999999999999991</v>
      </c>
      <c r="D13" s="42">
        <f>D12*90%</f>
        <v>0.58500000000000008</v>
      </c>
    </row>
    <row r="14" spans="1:4" x14ac:dyDescent="0.25">
      <c r="A14" s="41">
        <v>0.52</v>
      </c>
      <c r="B14" s="40">
        <f t="shared" si="0"/>
        <v>0.79999999999999993</v>
      </c>
      <c r="D14" s="43">
        <f>D12*80%</f>
        <v>0.52</v>
      </c>
    </row>
    <row r="15" spans="1:4" x14ac:dyDescent="0.25">
      <c r="A15" s="41">
        <v>0.45500000000000002</v>
      </c>
      <c r="B15" s="40">
        <f t="shared" si="0"/>
        <v>0.7</v>
      </c>
      <c r="D15" s="40"/>
    </row>
    <row r="16" spans="1:4" x14ac:dyDescent="0.25">
      <c r="A16" s="41">
        <v>0.39</v>
      </c>
      <c r="B16" s="40">
        <f t="shared" si="0"/>
        <v>0.6</v>
      </c>
      <c r="D16" s="40"/>
    </row>
    <row r="17" spans="1:9" x14ac:dyDescent="0.25">
      <c r="A17" s="41">
        <v>0</v>
      </c>
      <c r="B17" s="40">
        <f t="shared" si="0"/>
        <v>0</v>
      </c>
      <c r="D17" s="40"/>
    </row>
    <row r="19" spans="1:9" x14ac:dyDescent="0.25">
      <c r="C19" s="32">
        <v>0.1</v>
      </c>
      <c r="D19" s="32">
        <v>0.1</v>
      </c>
      <c r="E19" s="32">
        <v>0.1</v>
      </c>
      <c r="F19" s="32">
        <v>0.1</v>
      </c>
      <c r="G19" s="32">
        <v>0.1</v>
      </c>
      <c r="H19" s="32">
        <v>0.15</v>
      </c>
    </row>
    <row r="20" spans="1:9" x14ac:dyDescent="0.25">
      <c r="A20" s="41">
        <f>(0.65/5)*0</f>
        <v>0</v>
      </c>
      <c r="B20" s="41">
        <v>0</v>
      </c>
      <c r="C20" s="39" t="s">
        <v>101</v>
      </c>
      <c r="D20" s="39" t="s">
        <v>101</v>
      </c>
      <c r="E20" s="39" t="s">
        <v>101</v>
      </c>
      <c r="F20" s="39" t="s">
        <v>101</v>
      </c>
      <c r="G20" s="39" t="s">
        <v>101</v>
      </c>
      <c r="H20" s="39" t="s">
        <v>101</v>
      </c>
      <c r="I20" s="40">
        <f t="shared" ref="I20:I25" si="1">IF(C20="","",(IF(C20="",0,IF(C20="Sin Nivel",($C$19)*0,IF(C20="Pre-Formal",($C$19)*60%,IF(C20="Receptivo",($C$19)*70%,IF(C20="Resolutivo",($C$19)*80%,IF(C20="Autónomo",($C$19)*90%,IF(C20="Estratégico",($C$19)*100%,0)))))))+IF(D20="",0,IF(D20="Sin Nivel",($D$19)*0,IF(D20="Pre-Formal",($D$19)*60%,IF(D20="Receptivo",($D$19)*70%,IF(D20="Resolutivo",($D$19)*80%,IF(D20="Autónomo",($D$19)*90%,IF(D20="Estratégico",($D$19)*100%,0)))))))+IF(E20="",0,IF(E20="Sin Nivel",($E$19)*0,IF(E20="Pre-Formal",($E$19)*60%,IF(E20="Receptivo",($E$19)*70%,IF(E20="Resolutivo",($E$19)*80%,IF(E20="Autónomo",($E$19)*90%,IF(E20="Estratégico",($E$19)*100%,0)))))))+IF(F20="",0,IF(F20="Sin Nivel",($F$19)*0,IF(F20="Pre-Formal",($F$19)*60%,IF(F20="Receptivo",($F$19)*70%,IF(F20="Resolutivo",($F$19)*80%,IF(F20="Autónomo",($F$19)*90%,IF(F20="Estratégico",($F$19)*100%,0)))))))+IF(G20="",0,IF(G20="Sin Nivel",($G$19)*0,IF(G20="Pre-Formal",($G$19)*60%,IF(G20="Receptivo",($G$19)*70%,IF(G20="Resolutivo",($G$19)*80%,IF(G20="Autónomo",($G$19)*90%,IF(G20="Estratégico",($G$19)*100%,0)))))))+IF(H20="",0,IF(H20="Sin Nivel",($H$19)*0,IF(H20="Pre-Formal",($H$19)*60%,IF(H20="Receptivo",($H$19)*70%,IF(H20="Resolutivo",($H$19)*80%,IF(H20="Autónomo",($H$19)*90%,IF(H20="Estratégico",($H$19)*100%,0)))))))))</f>
        <v>0</v>
      </c>
    </row>
    <row r="21" spans="1:9" x14ac:dyDescent="0.25">
      <c r="A21" s="41">
        <f>(0.65/5)*0</f>
        <v>0</v>
      </c>
      <c r="B21" s="41">
        <v>0.39</v>
      </c>
      <c r="C21" s="39" t="s">
        <v>102</v>
      </c>
      <c r="D21" s="39" t="s">
        <v>102</v>
      </c>
      <c r="E21" s="39" t="s">
        <v>102</v>
      </c>
      <c r="F21" s="39" t="s">
        <v>102</v>
      </c>
      <c r="G21" s="39" t="s">
        <v>102</v>
      </c>
      <c r="H21" s="39" t="s">
        <v>102</v>
      </c>
      <c r="I21" s="40">
        <f t="shared" si="1"/>
        <v>0.39</v>
      </c>
    </row>
    <row r="22" spans="1:9" x14ac:dyDescent="0.25">
      <c r="A22" s="41">
        <f>(0.65/5)*0</f>
        <v>0</v>
      </c>
      <c r="B22" s="41">
        <v>0.45500000000000002</v>
      </c>
      <c r="C22" s="39" t="s">
        <v>103</v>
      </c>
      <c r="D22" s="39" t="s">
        <v>103</v>
      </c>
      <c r="E22" s="39" t="s">
        <v>103</v>
      </c>
      <c r="F22" s="39" t="s">
        <v>103</v>
      </c>
      <c r="G22" s="39" t="s">
        <v>103</v>
      </c>
      <c r="H22" s="39" t="s">
        <v>103</v>
      </c>
      <c r="I22" s="40">
        <f t="shared" si="1"/>
        <v>0.45499999999999996</v>
      </c>
    </row>
    <row r="23" spans="1:9" x14ac:dyDescent="0.25">
      <c r="A23" s="41">
        <f>(0.65/5)*0</f>
        <v>0</v>
      </c>
      <c r="B23" s="41">
        <v>0.52</v>
      </c>
      <c r="C23" s="39" t="s">
        <v>94</v>
      </c>
      <c r="D23" s="39" t="s">
        <v>94</v>
      </c>
      <c r="E23" s="39" t="s">
        <v>94</v>
      </c>
      <c r="F23" s="39" t="s">
        <v>94</v>
      </c>
      <c r="G23" s="39" t="s">
        <v>94</v>
      </c>
      <c r="H23" s="39" t="s">
        <v>94</v>
      </c>
      <c r="I23" s="40">
        <f t="shared" si="1"/>
        <v>0.52</v>
      </c>
    </row>
    <row r="24" spans="1:9" x14ac:dyDescent="0.25">
      <c r="A24" s="41">
        <f>(0.65/5)*5</f>
        <v>0.65</v>
      </c>
      <c r="B24" s="41">
        <v>0.58499999999999996</v>
      </c>
      <c r="C24" s="39" t="s">
        <v>104</v>
      </c>
      <c r="D24" s="39" t="s">
        <v>104</v>
      </c>
      <c r="E24" s="39" t="s">
        <v>104</v>
      </c>
      <c r="F24" s="39" t="s">
        <v>104</v>
      </c>
      <c r="G24" s="39" t="s">
        <v>104</v>
      </c>
      <c r="H24" s="39" t="s">
        <v>104</v>
      </c>
      <c r="I24" s="40">
        <f t="shared" si="1"/>
        <v>0.58500000000000008</v>
      </c>
    </row>
    <row r="25" spans="1:9" x14ac:dyDescent="0.25">
      <c r="A25" s="41">
        <f>(0.65/5)*5</f>
        <v>0.65</v>
      </c>
      <c r="B25" s="41">
        <v>0.65</v>
      </c>
      <c r="C25" s="39" t="s">
        <v>91</v>
      </c>
      <c r="D25" s="39" t="s">
        <v>91</v>
      </c>
      <c r="E25" s="39" t="s">
        <v>91</v>
      </c>
      <c r="F25" s="39" t="s">
        <v>91</v>
      </c>
      <c r="G25" s="39" t="s">
        <v>91</v>
      </c>
      <c r="H25" s="39" t="s">
        <v>91</v>
      </c>
      <c r="I25" s="40">
        <f t="shared" si="1"/>
        <v>0.65</v>
      </c>
    </row>
  </sheetData>
  <dataValidations count="1">
    <dataValidation type="list" allowBlank="1" showErrorMessage="1" errorTitle="Nivel de Dominio" error="Eliga un nivel de la lista" sqref="C20:H25">
      <formula1>"Sin Nivel, Pre-Formal, Receptivo, Resolutivo, Autónomo, Estratégico"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E69"/>
  <sheetViews>
    <sheetView zoomScale="85" zoomScaleNormal="85" workbookViewId="0"/>
  </sheetViews>
  <sheetFormatPr baseColWidth="10" defaultRowHeight="15" x14ac:dyDescent="0.25"/>
  <cols>
    <col min="1" max="1" width="4.42578125" style="13" bestFit="1" customWidth="1"/>
    <col min="2" max="2" width="38.85546875" style="13" bestFit="1" customWidth="1"/>
    <col min="3" max="8" width="10.7109375" style="13" customWidth="1"/>
    <col min="9" max="20" width="4.7109375" style="13" customWidth="1"/>
    <col min="21" max="21" width="15.5703125" style="13" customWidth="1"/>
    <col min="22" max="22" width="13.42578125" style="13" customWidth="1"/>
    <col min="23" max="23" width="9.85546875" style="13" bestFit="1" customWidth="1"/>
    <col min="24" max="25" width="11.42578125" style="13" hidden="1" customWidth="1"/>
    <col min="26" max="16384" width="11.42578125" style="13"/>
  </cols>
  <sheetData>
    <row r="1" spans="1:23" ht="15" customHeight="1" x14ac:dyDescent="0.25">
      <c r="E1" s="116" t="s">
        <v>8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ht="15" customHeight="1" x14ac:dyDescent="0.25"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x14ac:dyDescent="0.25"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23" x14ac:dyDescent="0.25">
      <c r="U4" s="124" t="s">
        <v>81</v>
      </c>
      <c r="V4" s="124"/>
      <c r="W4" s="13" t="str">
        <f>IF('1ERPA'!W2="","",'1ERPA'!W2)</f>
        <v>2018-2019</v>
      </c>
    </row>
    <row r="5" spans="1:23" x14ac:dyDescent="0.25">
      <c r="V5" s="124" t="str">
        <f>IF('1ERPA'!A3="","",'1ERPA'!A3)</f>
        <v>PRIMER PARCIAL</v>
      </c>
      <c r="W5" s="124"/>
    </row>
    <row r="7" spans="1:23" s="4" customFormat="1" ht="11.25" x14ac:dyDescent="0.25">
      <c r="B7" s="2" t="s">
        <v>82</v>
      </c>
      <c r="C7" s="4" t="str">
        <f>IF('1ERPA'!M5="","",'1ERPA'!M5)</f>
        <v>Ingeniería en Sistemas Computacionales</v>
      </c>
    </row>
    <row r="8" spans="1:23" s="4" customFormat="1" ht="11.25" x14ac:dyDescent="0.25">
      <c r="B8" s="2" t="s">
        <v>83</v>
      </c>
      <c r="C8" s="4" t="str">
        <f>IF('1ERPA'!AD5="","",'1ERPA'!AD5)</f>
        <v>SEGURIDAD INFORMÁTICA Y DE REDES</v>
      </c>
    </row>
    <row r="9" spans="1:23" s="4" customFormat="1" ht="11.25" x14ac:dyDescent="0.25">
      <c r="B9" s="3" t="str">
        <f>'1ERPA'!J7</f>
        <v>CUATRIMESTRE:</v>
      </c>
      <c r="C9" s="4" t="str">
        <f>IF('1ERPA'!K7="","",'1ERPA'!K7)</f>
        <v>QUINTO</v>
      </c>
    </row>
    <row r="10" spans="1:23" s="4" customFormat="1" ht="11.25" x14ac:dyDescent="0.25">
      <c r="B10" s="3" t="s">
        <v>12</v>
      </c>
      <c r="C10" s="4" t="str">
        <f>IF('1ERPA'!Q7="","",'1ERPA'!Q7)</f>
        <v>A</v>
      </c>
    </row>
    <row r="11" spans="1:23" s="4" customFormat="1" ht="11.25" x14ac:dyDescent="0.25">
      <c r="B11" s="3" t="s">
        <v>84</v>
      </c>
      <c r="C11" s="4" t="str">
        <f>IF('1ERPA'!V7="","",'1ERPA'!V7)</f>
        <v>A</v>
      </c>
      <c r="P11" s="87" t="str">
        <f>IF('1ERPA'!X10="","",'1ERPA'!X10)</f>
        <v>ALDO ORTEGA PACHECO</v>
      </c>
      <c r="Q11" s="87"/>
      <c r="R11" s="87"/>
      <c r="S11" s="87"/>
      <c r="T11" s="87"/>
      <c r="U11" s="87"/>
    </row>
    <row r="12" spans="1:23" s="4" customFormat="1" ht="12" customHeight="1" x14ac:dyDescent="0.25">
      <c r="B12" s="3" t="s">
        <v>85</v>
      </c>
      <c r="C12" s="76" t="s">
        <v>108</v>
      </c>
      <c r="P12" s="115" t="s">
        <v>26</v>
      </c>
      <c r="Q12" s="115"/>
      <c r="R12" s="115"/>
      <c r="S12" s="115"/>
      <c r="T12" s="115"/>
      <c r="U12" s="115"/>
    </row>
    <row r="13" spans="1:23" s="4" customFormat="1" ht="11.25" x14ac:dyDescent="0.25">
      <c r="C13" s="76" t="s">
        <v>109</v>
      </c>
    </row>
    <row r="14" spans="1:23" s="47" customFormat="1" ht="15" customHeight="1" x14ac:dyDescent="0.25">
      <c r="A14" s="91" t="s">
        <v>14</v>
      </c>
      <c r="B14" s="91" t="s">
        <v>0</v>
      </c>
      <c r="C14" s="108" t="s">
        <v>5</v>
      </c>
      <c r="D14" s="109"/>
      <c r="E14" s="109"/>
      <c r="F14" s="109"/>
      <c r="G14" s="109"/>
      <c r="H14" s="110"/>
      <c r="I14" s="92" t="str">
        <f>IF(H15&gt;S14,"POR ENCIMA DEL PORCENTAJE",IF(H15&lt;S14,"POR DEBAJO DEL PORCENTAJE"," Evaluación de evidencias de aprendizaje"))</f>
        <v xml:space="preserve"> Evaluación de evidencias de aprendizaje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8">
        <v>0.5</v>
      </c>
      <c r="T14" s="119"/>
      <c r="U14" s="91" t="s">
        <v>4</v>
      </c>
      <c r="V14" s="91"/>
      <c r="W14" s="121" t="s">
        <v>1</v>
      </c>
    </row>
    <row r="15" spans="1:23" s="47" customFormat="1" ht="13.5" customHeight="1" x14ac:dyDescent="0.25">
      <c r="A15" s="91"/>
      <c r="B15" s="91"/>
      <c r="C15" s="14">
        <f>SUM(C19:H19)</f>
        <v>0.5</v>
      </c>
      <c r="D15" s="120" t="str">
        <f>IF(C15&gt;G15,"POR ENCIMA DEL PORCENTAJE",IF(C15&lt;G15,"POR DEBAJO DEL PORCENTAJE","(Niveles de dominio)"))</f>
        <v>(Niveles de dominio)</v>
      </c>
      <c r="E15" s="120"/>
      <c r="F15" s="120"/>
      <c r="G15" s="62">
        <v>0.5</v>
      </c>
      <c r="H15" s="15">
        <f>SUM(J19,L19,N19,P19,R19,T19)</f>
        <v>0.5</v>
      </c>
      <c r="I15" s="92"/>
      <c r="J15" s="117"/>
      <c r="K15" s="117"/>
      <c r="L15" s="117"/>
      <c r="M15" s="117"/>
      <c r="N15" s="117"/>
      <c r="O15" s="117"/>
      <c r="P15" s="117"/>
      <c r="Q15" s="117"/>
      <c r="R15" s="117"/>
      <c r="S15" s="118"/>
      <c r="T15" s="119"/>
      <c r="U15" s="91"/>
      <c r="V15" s="91"/>
      <c r="W15" s="122"/>
    </row>
    <row r="16" spans="1:23" s="47" customFormat="1" ht="13.5" customHeight="1" x14ac:dyDescent="0.25">
      <c r="A16" s="91"/>
      <c r="B16" s="91"/>
      <c r="C16" s="112" t="s">
        <v>107</v>
      </c>
      <c r="D16" s="112" t="s">
        <v>107</v>
      </c>
      <c r="E16" s="112"/>
      <c r="F16" s="112"/>
      <c r="G16" s="112"/>
      <c r="H16" s="112"/>
      <c r="I16" s="111" t="s">
        <v>127</v>
      </c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91" t="s">
        <v>2</v>
      </c>
      <c r="V16" s="91" t="s">
        <v>3</v>
      </c>
      <c r="W16" s="122"/>
    </row>
    <row r="17" spans="1:31" s="47" customFormat="1" ht="87" customHeight="1" x14ac:dyDescent="0.25">
      <c r="A17" s="91"/>
      <c r="B17" s="91"/>
      <c r="C17" s="113"/>
      <c r="D17" s="113"/>
      <c r="E17" s="113"/>
      <c r="F17" s="113"/>
      <c r="G17" s="113"/>
      <c r="H17" s="113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91"/>
      <c r="V17" s="91"/>
      <c r="W17" s="122"/>
    </row>
    <row r="18" spans="1:31" s="47" customFormat="1" ht="15" customHeight="1" x14ac:dyDescent="0.25">
      <c r="A18" s="91"/>
      <c r="B18" s="91"/>
      <c r="C18" s="114"/>
      <c r="D18" s="114"/>
      <c r="E18" s="114"/>
      <c r="F18" s="114"/>
      <c r="G18" s="114"/>
      <c r="H18" s="114"/>
      <c r="I18" s="36" t="s">
        <v>6</v>
      </c>
      <c r="J18" s="36" t="s">
        <v>7</v>
      </c>
      <c r="K18" s="36" t="s">
        <v>6</v>
      </c>
      <c r="L18" s="36" t="s">
        <v>7</v>
      </c>
      <c r="M18" s="36" t="s">
        <v>6</v>
      </c>
      <c r="N18" s="36" t="s">
        <v>7</v>
      </c>
      <c r="O18" s="36" t="s">
        <v>6</v>
      </c>
      <c r="P18" s="36" t="s">
        <v>7</v>
      </c>
      <c r="Q18" s="36" t="s">
        <v>6</v>
      </c>
      <c r="R18" s="36" t="s">
        <v>7</v>
      </c>
      <c r="S18" s="36" t="s">
        <v>6</v>
      </c>
      <c r="T18" s="36" t="s">
        <v>7</v>
      </c>
      <c r="U18" s="91"/>
      <c r="V18" s="91"/>
      <c r="W18" s="122"/>
    </row>
    <row r="19" spans="1:31" s="47" customFormat="1" ht="11.25" x14ac:dyDescent="0.25">
      <c r="A19" s="91"/>
      <c r="B19" s="91"/>
      <c r="C19" s="32">
        <v>0.3</v>
      </c>
      <c r="D19" s="32">
        <v>0.2</v>
      </c>
      <c r="E19" s="32"/>
      <c r="F19" s="32"/>
      <c r="G19" s="32"/>
      <c r="H19" s="32"/>
      <c r="I19" s="33">
        <v>9</v>
      </c>
      <c r="J19" s="32">
        <v>0.5</v>
      </c>
      <c r="K19" s="33"/>
      <c r="L19" s="32"/>
      <c r="M19" s="33"/>
      <c r="N19" s="32"/>
      <c r="O19" s="33"/>
      <c r="P19" s="32"/>
      <c r="Q19" s="33"/>
      <c r="R19" s="32"/>
      <c r="S19" s="33"/>
      <c r="T19" s="32"/>
      <c r="U19" s="91"/>
      <c r="V19" s="91"/>
      <c r="W19" s="123"/>
    </row>
    <row r="20" spans="1:31" s="47" customFormat="1" ht="11.25" x14ac:dyDescent="0.25">
      <c r="A20" s="54">
        <f>IF(B20="","",1)</f>
        <v>1</v>
      </c>
      <c r="B20" s="9" t="str">
        <f>IF('1ERPA'!F17="","",'1ERPA'!F17)</f>
        <v>GUZMAN SANTOS ALAN</v>
      </c>
      <c r="C20" s="56" t="s">
        <v>91</v>
      </c>
      <c r="D20" s="56" t="s">
        <v>103</v>
      </c>
      <c r="E20" s="56"/>
      <c r="F20" s="56"/>
      <c r="G20" s="56"/>
      <c r="H20" s="56"/>
      <c r="I20" s="33">
        <v>9</v>
      </c>
      <c r="J20" s="16">
        <f t="shared" ref="J20:J49" si="0">IF(I20="","",($J$19/$I$19)*I20)</f>
        <v>0.5</v>
      </c>
      <c r="K20" s="33"/>
      <c r="L20" s="16" t="str">
        <f t="shared" ref="L20:L49" si="1">IF(K20="","",($L$19/$K$19)*K20)</f>
        <v/>
      </c>
      <c r="M20" s="33"/>
      <c r="N20" s="16" t="str">
        <f t="shared" ref="N20:N25" si="2">IF(M20="","",($N$19/$M$19)*M20)</f>
        <v/>
      </c>
      <c r="O20" s="33"/>
      <c r="P20" s="16" t="str">
        <f t="shared" ref="P20:P25" si="3">IF(O20="","",($P$19/$O$19)*O20)</f>
        <v/>
      </c>
      <c r="Q20" s="33"/>
      <c r="R20" s="16" t="str">
        <f>IF(Q20="","",($R$19/$Q$19)*Q20)</f>
        <v/>
      </c>
      <c r="S20" s="33"/>
      <c r="T20" s="16" t="str">
        <f>IF(S20="","",($T$19/$S$19)*S20)</f>
        <v/>
      </c>
      <c r="U20" s="56"/>
      <c r="V20" s="56"/>
      <c r="W20" s="16">
        <f>IF(B20="","",(IF(B20="",0,IF(C20="Sin Nivel",($C$19)*0,IF(C20="Pre-Formal",($C$19)*60%,IF(C20="Receptivo",($C$19)*70%,IF(C20="Resolutivo",($C$19)*80%,IF(C20="Autónomo",($C$19)*90%,IF(C20="Estratégico",($C$19)*100%,0)))))))+IF(D20="",0,IF(D20="Sin Nivel",($D$19)*0,IF(D20="Pre-Formal",($D$19)*60%,IF(D20="Receptivo",($D$19)*70%,IF(D20="Resolutivo",($D$19)*80%,IF(D20="Autónomo",($D$19)*90%,IF(D20="Estratégico",($D$19)*100%,0)))))))+IF(E20="",0,IF(E20="Sin Nivel",($E$19)*0,IF(E20="Pre-Formal",($E$19)*60%,IF(E20="Receptivo",($E$19)*70%,IF(E20="Resolutivo",($E$19)*80%,IF(E20="Autónomo",($E$19)*90%,IF(E20="Estratégico",($E$19)*100%,0)))))))+IF(F20="",0,IF(F20="Sin Nivel",($F$19)*0,IF(F20="Pre-Formal",($F$19)*60%,IF(F20="Receptivo",($F$19)*70%,IF(F20="Resolutivo",($F$19)*80%,IF(F20="Autónomo",($F$19)*90%,IF(F20="Estratégico",($F$19)*100%,0)))))))+IF(G20="",0,IF(G20="Sin Nivel",($G$19)*0,IF(G20="Pre-Formal",($G$19)*60%,IF(G20="Receptivo",($G$19)*70%,IF(G20="Resolutivo",($G$19)*80%,IF(G20="Autónomo",($G$19)*90%,IF(G20="Estratégico",($G$19)*100%,0)))))))+IF(H20="",0,IF(H20="Sin Nivel",($H$19)*0,IF(H20="Pre-Formal",($H$19)*60%,IF(H20="Receptivo",($H$19)*70%,IF(H20="Resolutivo",($H$19)*80%,IF(H20="Autónomo",($H$19)*90%,IF(H20="Estratégico",($H$19)*100%,0))))))))+SUM(J20,L20,N20,P20,R20,T20))</f>
        <v>0.94</v>
      </c>
      <c r="X20" s="35">
        <f>IF(C20="","",(IF(C20="",0,IF(C20="Sin Nivel",($C$19/5)*0,IF(C20="Pre-Formal",($C$19/5)*1,IF(C20="Receptivo",($C$19/5)*2,IF(C20="Resolutivo",($C$19/5)*3,IF(C20="Autónomo",($C$19/5)*4,IF(C20="Estratégico",($C$19/5)*5,0)))))))+IF(D20="",0,IF(D20="Sin Nivel",($D$19/5)*0,IF(D20="Pre-Formal",($D$19/5)*1,IF(D20="Receptivo",($D$19/5)*2,IF(D20="Resolutivo",($D$19/5)*3,IF(D20="Autónomo",($D$19/5)*4,IF(D20="Estratégico",($D$19/5)*5,0)))))))+IF(E20="",0,IF(E20="Sin Nivel",($E$19/5)*0,IF(E20="Pre-Formal",($E$19/5)*1,IF(E20="Receptivo",($E$19/5)*2,IF(E20="Resolutivo",($E$19/5)*3,IF(E20="Autónomo",($E$19/5)*4,IF(E20="Estratégico",($E$19/5)*5,0)))))))+IF(F20="",0,IF(F20="Sin Nivel",($F$19/5)*0,IF(F20="Pre-Formal",($F$19/5)*1,IF(F20="Receptivo",($F$19/5)*2,IF(F20="Resolutivo",($F$19/5)*3,IF(F20="Autónomo",($F$19/5)*4,IF(F20="Estratégico",($F$19/5)*5,0)))))))+IF(G20="",0,IF(G20="Sin Nivel",($G$19/5)*0,IF(G20="Pre-Formal",($G$19/5)*1,IF(G20="Receptivo",($G$19/5)*2,IF(G20="Resolutivo",($G$19/5)*3,IF(G20="Autónomo",($G$19/5)*4,IF(G20="Estratégico",($G$19/5)*5,0)))))))+IF(H20="",0,IF(H20="Sin Nivel",($H$19/5)*0,IF(H20="Pre-Formal",($H$19/5)*1,IF(H20="Receptivo",($H$19/5)*2,IF(H20="Resolutivo",($H$19/5)*3,IF(H20="Autónomo",($H$19/5)*4,IF(H20="Estratégico",($H$19/5)*5,0)))))))))</f>
        <v>0.38</v>
      </c>
      <c r="Y20" s="35">
        <f>SUM(J20,L20,N20,P20,R20,T20)</f>
        <v>0.5</v>
      </c>
      <c r="AA20" s="37"/>
      <c r="AC20" s="37"/>
      <c r="AD20" s="37"/>
      <c r="AE20" s="37"/>
    </row>
    <row r="21" spans="1:31" s="47" customFormat="1" ht="11.25" x14ac:dyDescent="0.25">
      <c r="A21" s="54">
        <f>IF(B21="","",A20+1)</f>
        <v>2</v>
      </c>
      <c r="B21" s="9" t="str">
        <f>IF('1ERPA'!F18="","",'1ERPA'!F18)</f>
        <v>ILLAN MONJARDIN JOSE LUIS</v>
      </c>
      <c r="C21" s="56" t="s">
        <v>91</v>
      </c>
      <c r="D21" s="56" t="s">
        <v>103</v>
      </c>
      <c r="E21" s="56"/>
      <c r="F21" s="56"/>
      <c r="G21" s="56"/>
      <c r="H21" s="56"/>
      <c r="I21" s="33">
        <v>9</v>
      </c>
      <c r="J21" s="16">
        <f t="shared" si="0"/>
        <v>0.5</v>
      </c>
      <c r="K21" s="33"/>
      <c r="L21" s="16" t="str">
        <f t="shared" si="1"/>
        <v/>
      </c>
      <c r="M21" s="33"/>
      <c r="N21" s="16" t="str">
        <f t="shared" si="2"/>
        <v/>
      </c>
      <c r="O21" s="33"/>
      <c r="P21" s="16" t="str">
        <f t="shared" si="3"/>
        <v/>
      </c>
      <c r="Q21" s="33"/>
      <c r="R21" s="16" t="str">
        <f>IF(Q21="","",($R$19/$Q$19)*Q21)</f>
        <v/>
      </c>
      <c r="S21" s="33"/>
      <c r="T21" s="16" t="str">
        <f>IF(S21="","",($T$19/$S$19)*S21)</f>
        <v/>
      </c>
      <c r="U21" s="56"/>
      <c r="V21" s="56"/>
      <c r="W21" s="16">
        <f t="shared" ref="W21:W69" si="4">IF(B21="","",(IF(B21="",0,IF(C21="Sin Nivel",($C$19)*0,IF(C21="Pre-Formal",($C$19)*60%,IF(C21="Receptivo",($C$19)*70%,IF(C21="Resolutivo",($C$19)*80%,IF(C21="Autónomo",($C$19)*90%,IF(C21="Estratégico",($C$19)*100%,0)))))))+IF(D21="",0,IF(D21="Sin Nivel",($D$19)*0,IF(D21="Pre-Formal",($D$19)*60%,IF(D21="Receptivo",($D$19)*70%,IF(D21="Resolutivo",($D$19)*80%,IF(D21="Autónomo",($D$19)*90%,IF(D21="Estratégico",($D$19)*100%,0)))))))+IF(E21="",0,IF(E21="Sin Nivel",($E$19)*0,IF(E21="Pre-Formal",($E$19)*60%,IF(E21="Receptivo",($E$19)*70%,IF(E21="Resolutivo",($E$19)*80%,IF(E21="Autónomo",($E$19)*90%,IF(E21="Estratégico",($E$19)*100%,0)))))))+IF(F21="",0,IF(F21="Sin Nivel",($F$19)*0,IF(F21="Pre-Formal",($F$19)*60%,IF(F21="Receptivo",($F$19)*70%,IF(F21="Resolutivo",($F$19)*80%,IF(F21="Autónomo",($F$19)*90%,IF(F21="Estratégico",($F$19)*100%,0)))))))+IF(G21="",0,IF(G21="Sin Nivel",($G$19)*0,IF(G21="Pre-Formal",($G$19)*60%,IF(G21="Receptivo",($G$19)*70%,IF(G21="Resolutivo",($G$19)*80%,IF(G21="Autónomo",($G$19)*90%,IF(G21="Estratégico",($G$19)*100%,0)))))))+IF(H21="",0,IF(H21="Sin Nivel",($H$19)*0,IF(H21="Pre-Formal",($H$19)*60%,IF(H21="Receptivo",($H$19)*70%,IF(H21="Resolutivo",($H$19)*80%,IF(H21="Autónomo",($H$19)*90%,IF(H21="Estratégico",($H$19)*100%,0))))))))+SUM(J21,L21,N21,P21,R21,T21))</f>
        <v>0.94</v>
      </c>
      <c r="X21" s="35">
        <f t="shared" ref="X21:X69" si="5">IF(C21="","",(IF(C21="",0,IF(C21="Sin Nivel",($C$19/5)*0,IF(C21="Pre-Formal",($C$19/5)*1,IF(C21="Receptivo",($C$19/5)*2,IF(C21="Resolutivo",($C$19/5)*3,IF(C21="Autónomo",($C$19/5)*4,IF(C21="Estratégico",($C$19/5)*5,0)))))))+IF(D21="",0,IF(D21="Sin Nivel",($D$19/5)*0,IF(D21="Pre-Formal",($D$19/5)*1,IF(D21="Receptivo",($D$19/5)*2,IF(D21="Resolutivo",($D$19/5)*3,IF(D21="Autónomo",($D$19/5)*4,IF(D21="Estratégico",($D$19/5)*5,0)))))))+IF(E21="",0,IF(E21="Sin Nivel",($E$19/5)*0,IF(E21="Pre-Formal",($E$19/5)*1,IF(E21="Receptivo",($E$19/5)*2,IF(E21="Resolutivo",($E$19/5)*3,IF(E21="Autónomo",($E$19/5)*4,IF(E21="Estratégico",($E$19/5)*5,0)))))))+IF(F21="",0,IF(F21="Sin Nivel",($F$19/5)*0,IF(F21="Pre-Formal",($F$19/5)*1,IF(F21="Receptivo",($F$19/5)*2,IF(F21="Resolutivo",($F$19/5)*3,IF(F21="Autónomo",($F$19/5)*4,IF(F21="Estratégico",($F$19/5)*5,0)))))))+IF(G21="",0,IF(G21="Sin Nivel",($G$19/5)*0,IF(G21="Pre-Formal",($G$19/5)*1,IF(G21="Receptivo",($G$19/5)*2,IF(G21="Resolutivo",($G$19/5)*3,IF(G21="Autónomo",($G$19/5)*4,IF(G21="Estratégico",($G$19/5)*5,0)))))))+IF(H21="",0,IF(H21="Sin Nivel",($H$19/5)*0,IF(H21="Pre-Formal",($H$19/5)*1,IF(H21="Receptivo",($H$19/5)*2,IF(H21="Resolutivo",($H$19/5)*3,IF(H21="Autónomo",($H$19/5)*4,IF(H21="Estratégico",($H$19/5)*5,0)))))))))</f>
        <v>0.38</v>
      </c>
      <c r="Y21" s="35">
        <f t="shared" ref="Y21:Y69" si="6">SUM(J21,L21,N21,P21,R21,T21)</f>
        <v>0.5</v>
      </c>
      <c r="AA21" s="37"/>
      <c r="AC21" s="37"/>
      <c r="AD21" s="37"/>
      <c r="AE21" s="37"/>
    </row>
    <row r="22" spans="1:31" s="47" customFormat="1" ht="11.25" x14ac:dyDescent="0.25">
      <c r="A22" s="54">
        <f t="shared" ref="A22:A69" si="7">IF(B22="","",A21+1)</f>
        <v>3</v>
      </c>
      <c r="B22" s="9" t="str">
        <f>IF('1ERPA'!F19="","",'1ERPA'!F19)</f>
        <v xml:space="preserve">LA MADRID GONZALEZ FERNANDA ISABEL </v>
      </c>
      <c r="C22" s="56" t="s">
        <v>91</v>
      </c>
      <c r="D22" s="56" t="s">
        <v>103</v>
      </c>
      <c r="E22" s="56"/>
      <c r="F22" s="56"/>
      <c r="G22" s="56"/>
      <c r="H22" s="56"/>
      <c r="I22" s="33">
        <v>6</v>
      </c>
      <c r="J22" s="16">
        <f t="shared" si="0"/>
        <v>0.33333333333333331</v>
      </c>
      <c r="K22" s="33"/>
      <c r="L22" s="16" t="str">
        <f t="shared" si="1"/>
        <v/>
      </c>
      <c r="M22" s="33"/>
      <c r="N22" s="16" t="str">
        <f t="shared" si="2"/>
        <v/>
      </c>
      <c r="O22" s="33"/>
      <c r="P22" s="16" t="str">
        <f t="shared" si="3"/>
        <v/>
      </c>
      <c r="Q22" s="33"/>
      <c r="R22" s="16" t="str">
        <f t="shared" ref="R22:R24" si="8">IF(Q22="","",($R$19/$Q$19)*Q22)</f>
        <v/>
      </c>
      <c r="S22" s="33"/>
      <c r="T22" s="16" t="str">
        <f>IF(S22="","",($T$19/$S$19)*S22)</f>
        <v/>
      </c>
      <c r="U22" s="56"/>
      <c r="V22" s="56"/>
      <c r="W22" s="16">
        <f t="shared" si="4"/>
        <v>0.77333333333333321</v>
      </c>
      <c r="X22" s="35">
        <f t="shared" si="5"/>
        <v>0.38</v>
      </c>
      <c r="Y22" s="35">
        <f t="shared" si="6"/>
        <v>0.33333333333333331</v>
      </c>
      <c r="AA22" s="37"/>
      <c r="AC22" s="37"/>
      <c r="AD22" s="37"/>
      <c r="AE22" s="37"/>
    </row>
    <row r="23" spans="1:31" s="47" customFormat="1" ht="11.25" x14ac:dyDescent="0.25">
      <c r="A23" s="54">
        <f t="shared" ref="A23:A50" si="9">IF(B23="","",A22+1)</f>
        <v>4</v>
      </c>
      <c r="B23" s="9" t="str">
        <f>IF('1ERPA'!F20="","",'1ERPA'!F20)</f>
        <v>LOPEZ CASTRO GLORIA KARINA</v>
      </c>
      <c r="C23" s="56" t="s">
        <v>91</v>
      </c>
      <c r="D23" s="56" t="s">
        <v>103</v>
      </c>
      <c r="E23" s="56"/>
      <c r="F23" s="56"/>
      <c r="G23" s="56"/>
      <c r="H23" s="56"/>
      <c r="I23" s="33">
        <v>9</v>
      </c>
      <c r="J23" s="16">
        <f>IF(I23="","",($J$19/$I$19)*I23)</f>
        <v>0.5</v>
      </c>
      <c r="K23" s="33"/>
      <c r="L23" s="16" t="str">
        <f>IF(K23="","",($L$19/$K$19)*K23)</f>
        <v/>
      </c>
      <c r="M23" s="33"/>
      <c r="N23" s="16" t="str">
        <f t="shared" si="2"/>
        <v/>
      </c>
      <c r="O23" s="33"/>
      <c r="P23" s="16" t="str">
        <f t="shared" si="3"/>
        <v/>
      </c>
      <c r="Q23" s="33"/>
      <c r="R23" s="16" t="str">
        <f t="shared" si="8"/>
        <v/>
      </c>
      <c r="S23" s="33"/>
      <c r="T23" s="16" t="str">
        <f t="shared" ref="T23:T24" si="10">IF(S23="","",($T$19/$S$19)*S23)</f>
        <v/>
      </c>
      <c r="U23" s="56"/>
      <c r="V23" s="56"/>
      <c r="W23" s="16">
        <f t="shared" si="4"/>
        <v>0.94</v>
      </c>
      <c r="X23" s="35"/>
      <c r="Y23" s="35"/>
      <c r="AA23" s="37"/>
      <c r="AC23" s="37"/>
      <c r="AD23" s="37"/>
      <c r="AE23" s="37"/>
    </row>
    <row r="24" spans="1:31" s="47" customFormat="1" ht="11.25" x14ac:dyDescent="0.25">
      <c r="A24" s="54">
        <f t="shared" si="9"/>
        <v>5</v>
      </c>
      <c r="B24" s="9" t="str">
        <f>IF('1ERPA'!F21="","",'1ERPA'!F21)</f>
        <v>GUZMAN SANTOS ALAN</v>
      </c>
      <c r="C24" s="56" t="s">
        <v>91</v>
      </c>
      <c r="D24" s="56" t="s">
        <v>103</v>
      </c>
      <c r="E24" s="56"/>
      <c r="F24" s="56"/>
      <c r="G24" s="56"/>
      <c r="H24" s="56"/>
      <c r="I24" s="33">
        <v>9</v>
      </c>
      <c r="J24" s="16">
        <f t="shared" si="0"/>
        <v>0.5</v>
      </c>
      <c r="K24" s="33"/>
      <c r="L24" s="16" t="str">
        <f t="shared" si="1"/>
        <v/>
      </c>
      <c r="M24" s="33"/>
      <c r="N24" s="16" t="str">
        <f t="shared" si="2"/>
        <v/>
      </c>
      <c r="O24" s="33"/>
      <c r="P24" s="16" t="str">
        <f t="shared" si="3"/>
        <v/>
      </c>
      <c r="Q24" s="33"/>
      <c r="R24" s="16" t="str">
        <f t="shared" si="8"/>
        <v/>
      </c>
      <c r="S24" s="33"/>
      <c r="T24" s="16" t="str">
        <f t="shared" si="10"/>
        <v/>
      </c>
      <c r="U24" s="56"/>
      <c r="V24" s="56"/>
      <c r="W24" s="16">
        <f t="shared" si="4"/>
        <v>0.94</v>
      </c>
      <c r="X24" s="35">
        <f t="shared" si="5"/>
        <v>0.38</v>
      </c>
      <c r="Y24" s="35">
        <f t="shared" si="6"/>
        <v>0.5</v>
      </c>
      <c r="AA24" s="37"/>
      <c r="AC24" s="37"/>
      <c r="AD24" s="37"/>
      <c r="AE24" s="37"/>
    </row>
    <row r="25" spans="1:31" s="4" customFormat="1" ht="11.25" x14ac:dyDescent="0.25">
      <c r="A25" s="54">
        <f t="shared" si="9"/>
        <v>6</v>
      </c>
      <c r="B25" s="9" t="str">
        <f>IF('1ERPA'!F22="","",'1ERPA'!F22)</f>
        <v>Y</v>
      </c>
      <c r="C25" s="56" t="s">
        <v>91</v>
      </c>
      <c r="D25" s="56" t="s">
        <v>103</v>
      </c>
      <c r="E25" s="56"/>
      <c r="F25" s="56"/>
      <c r="G25" s="56"/>
      <c r="H25" s="56"/>
      <c r="I25" s="33">
        <v>9</v>
      </c>
      <c r="J25" s="16">
        <f t="shared" si="0"/>
        <v>0.5</v>
      </c>
      <c r="K25" s="33"/>
      <c r="L25" s="16" t="str">
        <f t="shared" si="1"/>
        <v/>
      </c>
      <c r="M25" s="33"/>
      <c r="N25" s="16" t="str">
        <f t="shared" si="2"/>
        <v/>
      </c>
      <c r="O25" s="33"/>
      <c r="P25" s="16" t="str">
        <f t="shared" si="3"/>
        <v/>
      </c>
      <c r="Q25" s="33"/>
      <c r="R25" s="16" t="str">
        <f>IF(Q25="","",($R$19/$Q$19)*Q25)</f>
        <v/>
      </c>
      <c r="S25" s="33"/>
      <c r="T25" s="16" t="str">
        <f t="shared" ref="T25:T69" si="11">IF(S25="","",($T$19/$S$19)*S25)</f>
        <v/>
      </c>
      <c r="U25" s="56"/>
      <c r="V25" s="56"/>
      <c r="W25" s="16">
        <f t="shared" si="4"/>
        <v>0.94</v>
      </c>
      <c r="X25" s="35">
        <f t="shared" si="5"/>
        <v>0.38</v>
      </c>
      <c r="Y25" s="35">
        <f t="shared" si="6"/>
        <v>0.5</v>
      </c>
      <c r="AA25" s="37"/>
      <c r="AB25" s="47"/>
      <c r="AC25" s="37"/>
      <c r="AD25" s="37"/>
      <c r="AE25" s="37"/>
    </row>
    <row r="26" spans="1:31" s="4" customFormat="1" ht="11.25" x14ac:dyDescent="0.25">
      <c r="A26" s="54">
        <f t="shared" si="9"/>
        <v>7</v>
      </c>
      <c r="B26" s="9" t="str">
        <f>IF('1ERPA'!F23="","",'1ERPA'!F23)</f>
        <v>U</v>
      </c>
      <c r="C26" s="56" t="s">
        <v>91</v>
      </c>
      <c r="D26" s="56" t="s">
        <v>103</v>
      </c>
      <c r="E26" s="56"/>
      <c r="F26" s="56"/>
      <c r="G26" s="56"/>
      <c r="H26" s="56"/>
      <c r="I26" s="33">
        <v>9</v>
      </c>
      <c r="J26" s="16">
        <f t="shared" si="0"/>
        <v>0.5</v>
      </c>
      <c r="K26" s="33"/>
      <c r="L26" s="16" t="str">
        <f t="shared" si="1"/>
        <v/>
      </c>
      <c r="M26" s="33"/>
      <c r="N26" s="16" t="str">
        <f t="shared" ref="N26:N69" si="12">IF(M26="","",($N$19/$M$19)*M26)</f>
        <v/>
      </c>
      <c r="O26" s="33"/>
      <c r="P26" s="16" t="str">
        <f t="shared" ref="P26:P69" si="13">IF(O26="","",($P$19/$O$19)*O26)</f>
        <v/>
      </c>
      <c r="Q26" s="33"/>
      <c r="R26" s="16" t="str">
        <f t="shared" ref="R26:R69" si="14">IF(Q26="","",($R$19/$Q$19)*Q26)</f>
        <v/>
      </c>
      <c r="S26" s="33"/>
      <c r="T26" s="16" t="str">
        <f t="shared" si="11"/>
        <v/>
      </c>
      <c r="U26" s="56"/>
      <c r="V26" s="56"/>
      <c r="W26" s="16">
        <f t="shared" si="4"/>
        <v>0.94</v>
      </c>
      <c r="X26" s="35">
        <f t="shared" si="5"/>
        <v>0.38</v>
      </c>
      <c r="Y26" s="35">
        <f t="shared" si="6"/>
        <v>0.5</v>
      </c>
      <c r="AA26" s="37"/>
      <c r="AB26" s="47"/>
      <c r="AC26" s="37"/>
      <c r="AD26" s="37"/>
      <c r="AE26" s="37"/>
    </row>
    <row r="27" spans="1:31" s="4" customFormat="1" ht="11.25" x14ac:dyDescent="0.25">
      <c r="A27" s="54">
        <f t="shared" si="9"/>
        <v>8</v>
      </c>
      <c r="B27" s="9" t="str">
        <f>IF('1ERPA'!F24="","",'1ERPA'!F24)</f>
        <v>ILLAN MONJARDIN JOSE LUIS</v>
      </c>
      <c r="C27" s="56" t="s">
        <v>91</v>
      </c>
      <c r="D27" s="56" t="s">
        <v>103</v>
      </c>
      <c r="E27" s="56"/>
      <c r="F27" s="56"/>
      <c r="G27" s="56"/>
      <c r="H27" s="56"/>
      <c r="I27" s="33">
        <v>9</v>
      </c>
      <c r="J27" s="16">
        <f t="shared" si="0"/>
        <v>0.5</v>
      </c>
      <c r="K27" s="33"/>
      <c r="L27" s="16" t="str">
        <f t="shared" si="1"/>
        <v/>
      </c>
      <c r="M27" s="33"/>
      <c r="N27" s="16" t="str">
        <f t="shared" si="12"/>
        <v/>
      </c>
      <c r="O27" s="33"/>
      <c r="P27" s="16" t="str">
        <f t="shared" si="13"/>
        <v/>
      </c>
      <c r="Q27" s="33"/>
      <c r="R27" s="16" t="str">
        <f t="shared" si="14"/>
        <v/>
      </c>
      <c r="S27" s="33"/>
      <c r="T27" s="16" t="str">
        <f t="shared" si="11"/>
        <v/>
      </c>
      <c r="U27" s="56"/>
      <c r="V27" s="56"/>
      <c r="W27" s="16">
        <f t="shared" si="4"/>
        <v>0.94</v>
      </c>
      <c r="X27" s="35">
        <f t="shared" si="5"/>
        <v>0.38</v>
      </c>
      <c r="Y27" s="35">
        <f t="shared" si="6"/>
        <v>0.5</v>
      </c>
      <c r="AA27" s="37"/>
      <c r="AB27" s="47"/>
      <c r="AC27" s="37"/>
      <c r="AD27" s="37"/>
      <c r="AE27" s="37"/>
    </row>
    <row r="28" spans="1:31" s="4" customFormat="1" ht="11.25" x14ac:dyDescent="0.25">
      <c r="A28" s="78">
        <f t="shared" ref="A28:A48" si="15">IF(B28="","",A27+1)</f>
        <v>9</v>
      </c>
      <c r="B28" s="9" t="str">
        <f>IF('1ERPA'!F25="","",'1ERPA'!F25)</f>
        <v>e</v>
      </c>
      <c r="C28" s="56" t="s">
        <v>91</v>
      </c>
      <c r="D28" s="56" t="s">
        <v>103</v>
      </c>
      <c r="E28" s="56"/>
      <c r="F28" s="56"/>
      <c r="G28" s="56"/>
      <c r="H28" s="56"/>
      <c r="I28" s="33">
        <v>9</v>
      </c>
      <c r="J28" s="16">
        <f t="shared" ref="J28:J48" si="16">IF(I28="","",($J$19/$I$19)*I28)</f>
        <v>0.5</v>
      </c>
      <c r="K28" s="33"/>
      <c r="L28" s="16" t="str">
        <f t="shared" ref="L28:L48" si="17">IF(K28="","",($L$19/$K$19)*K28)</f>
        <v/>
      </c>
      <c r="M28" s="33"/>
      <c r="N28" s="16" t="str">
        <f t="shared" ref="N28:N48" si="18">IF(M28="","",($N$19/$M$19)*M28)</f>
        <v/>
      </c>
      <c r="O28" s="33"/>
      <c r="P28" s="16" t="str">
        <f t="shared" ref="P28:P48" si="19">IF(O28="","",($P$19/$O$19)*O28)</f>
        <v/>
      </c>
      <c r="Q28" s="33"/>
      <c r="R28" s="16" t="str">
        <f t="shared" ref="R28:R48" si="20">IF(Q28="","",($R$19/$Q$19)*Q28)</f>
        <v/>
      </c>
      <c r="S28" s="33"/>
      <c r="T28" s="16" t="str">
        <f t="shared" ref="T28:T48" si="21">IF(S28="","",($T$19/$S$19)*S28)</f>
        <v/>
      </c>
      <c r="U28" s="56"/>
      <c r="V28" s="56"/>
      <c r="W28" s="16">
        <f t="shared" ref="W28:W69" si="22">IF(B28="","",(IF(B28="",0,IF(C28="Sin Nivel",($C$19)*0,IF(C28="Pre-Formal",($C$19)*60%,IF(C28="Receptivo",($C$19)*70%,IF(C28="Resolutivo",($C$19)*80%,IF(C28="Autónomo",($C$19)*90%,IF(C28="Estratégico",($C$19)*100%,0)))))))+IF(D28="",0,IF(D28="Sin Nivel",($D$19)*0,IF(D28="Pre-Formal",($D$19)*60%,IF(D28="Receptivo",($D$19)*70%,IF(D28="Resolutivo",($D$19)*80%,IF(D28="Autónomo",($D$19)*90%,IF(D28="Estratégico",($D$19)*100%,0)))))))+IF(E28="",0,IF(E28="Sin Nivel",($E$19)*0,IF(E28="Pre-Formal",($E$19)*60%,IF(E28="Receptivo",($E$19)*70%,IF(E28="Resolutivo",($E$19)*80%,IF(E28="Autónomo",($E$19)*90%,IF(E28="Estratégico",($E$19)*100%,0)))))))+IF(F28="",0,IF(F28="Sin Nivel",($F$19)*0,IF(F28="Pre-Formal",($F$19)*60%,IF(F28="Receptivo",($F$19)*70%,IF(F28="Resolutivo",($F$19)*80%,IF(F28="Autónomo",($F$19)*90%,IF(F28="Estratégico",($F$19)*100%,0)))))))+IF(G28="",0,IF(G28="Sin Nivel",($G$19)*0,IF(G28="Pre-Formal",($G$19)*60%,IF(G28="Receptivo",($G$19)*70%,IF(G28="Resolutivo",($G$19)*80%,IF(G28="Autónomo",($G$19)*90%,IF(G28="Estratégico",($G$19)*100%,0)))))))+IF(H28="",0,IF(H28="Sin Nivel",($H$19)*0,IF(H28="Pre-Formal",($H$19)*60%,IF(H28="Receptivo",($H$19)*70%,IF(H28="Resolutivo",($H$19)*80%,IF(H28="Autónomo",($H$19)*90%,IF(H28="Estratégico",($H$19)*100%,0))))))))+SUM(J28,L28,N28,P28,R28,T28))</f>
        <v>0.94</v>
      </c>
      <c r="X28" s="35"/>
      <c r="Y28" s="35"/>
      <c r="AA28" s="37"/>
      <c r="AB28" s="77"/>
      <c r="AC28" s="37"/>
      <c r="AD28" s="37"/>
      <c r="AE28" s="37"/>
    </row>
    <row r="29" spans="1:31" s="4" customFormat="1" ht="11.25" x14ac:dyDescent="0.25">
      <c r="A29" s="78">
        <f t="shared" si="15"/>
        <v>10</v>
      </c>
      <c r="B29" s="9" t="str">
        <f>IF('1ERPA'!F26="","",'1ERPA'!F26)</f>
        <v>f</v>
      </c>
      <c r="C29" s="56" t="s">
        <v>91</v>
      </c>
      <c r="D29" s="56" t="s">
        <v>103</v>
      </c>
      <c r="E29" s="56"/>
      <c r="F29" s="56"/>
      <c r="G29" s="56"/>
      <c r="H29" s="56"/>
      <c r="I29" s="33">
        <v>9</v>
      </c>
      <c r="J29" s="16">
        <f t="shared" si="16"/>
        <v>0.5</v>
      </c>
      <c r="K29" s="33"/>
      <c r="L29" s="16" t="str">
        <f t="shared" si="17"/>
        <v/>
      </c>
      <c r="M29" s="33"/>
      <c r="N29" s="16" t="str">
        <f t="shared" si="18"/>
        <v/>
      </c>
      <c r="O29" s="33"/>
      <c r="P29" s="16" t="str">
        <f t="shared" si="19"/>
        <v/>
      </c>
      <c r="Q29" s="33"/>
      <c r="R29" s="16" t="str">
        <f t="shared" si="20"/>
        <v/>
      </c>
      <c r="S29" s="33"/>
      <c r="T29" s="16" t="str">
        <f t="shared" si="21"/>
        <v/>
      </c>
      <c r="U29" s="56"/>
      <c r="V29" s="56"/>
      <c r="W29" s="16">
        <f t="shared" si="22"/>
        <v>0.94</v>
      </c>
      <c r="X29" s="35"/>
      <c r="Y29" s="35"/>
      <c r="AA29" s="37"/>
      <c r="AB29" s="77"/>
      <c r="AC29" s="37"/>
      <c r="AD29" s="37"/>
      <c r="AE29" s="37"/>
    </row>
    <row r="30" spans="1:31" s="4" customFormat="1" ht="11.25" x14ac:dyDescent="0.25">
      <c r="A30" s="78">
        <f t="shared" si="15"/>
        <v>11</v>
      </c>
      <c r="B30" s="9" t="str">
        <f>IF('1ERPA'!F27="","",'1ERPA'!F27)</f>
        <v>GUZMAN SANTOS ALAN</v>
      </c>
      <c r="C30" s="56" t="s">
        <v>91</v>
      </c>
      <c r="D30" s="56" t="s">
        <v>103</v>
      </c>
      <c r="E30" s="56"/>
      <c r="F30" s="56"/>
      <c r="G30" s="56"/>
      <c r="H30" s="56"/>
      <c r="I30" s="33">
        <v>9</v>
      </c>
      <c r="J30" s="16">
        <f t="shared" si="16"/>
        <v>0.5</v>
      </c>
      <c r="K30" s="33"/>
      <c r="L30" s="16" t="str">
        <f t="shared" si="17"/>
        <v/>
      </c>
      <c r="M30" s="33"/>
      <c r="N30" s="16" t="str">
        <f t="shared" si="18"/>
        <v/>
      </c>
      <c r="O30" s="33"/>
      <c r="P30" s="16" t="str">
        <f t="shared" si="19"/>
        <v/>
      </c>
      <c r="Q30" s="33"/>
      <c r="R30" s="16" t="str">
        <f t="shared" si="20"/>
        <v/>
      </c>
      <c r="S30" s="33"/>
      <c r="T30" s="16" t="str">
        <f t="shared" si="21"/>
        <v/>
      </c>
      <c r="U30" s="56"/>
      <c r="V30" s="56"/>
      <c r="W30" s="16">
        <f t="shared" si="22"/>
        <v>0.94</v>
      </c>
      <c r="X30" s="35"/>
      <c r="Y30" s="35"/>
      <c r="AA30" s="37"/>
      <c r="AB30" s="77"/>
      <c r="AC30" s="37"/>
      <c r="AD30" s="37"/>
      <c r="AE30" s="37"/>
    </row>
    <row r="31" spans="1:31" s="4" customFormat="1" ht="11.25" x14ac:dyDescent="0.25">
      <c r="A31" s="78">
        <f t="shared" si="15"/>
        <v>12</v>
      </c>
      <c r="B31" s="9" t="str">
        <f>IF('1ERPA'!F28="","",'1ERPA'!F28)</f>
        <v>h</v>
      </c>
      <c r="C31" s="56" t="s">
        <v>91</v>
      </c>
      <c r="D31" s="56" t="s">
        <v>103</v>
      </c>
      <c r="E31" s="56"/>
      <c r="F31" s="56"/>
      <c r="G31" s="56"/>
      <c r="H31" s="56"/>
      <c r="I31" s="33">
        <v>9</v>
      </c>
      <c r="J31" s="16">
        <f t="shared" si="16"/>
        <v>0.5</v>
      </c>
      <c r="K31" s="33"/>
      <c r="L31" s="16" t="str">
        <f t="shared" si="17"/>
        <v/>
      </c>
      <c r="M31" s="33"/>
      <c r="N31" s="16" t="str">
        <f t="shared" si="18"/>
        <v/>
      </c>
      <c r="O31" s="33"/>
      <c r="P31" s="16" t="str">
        <f t="shared" si="19"/>
        <v/>
      </c>
      <c r="Q31" s="33"/>
      <c r="R31" s="16" t="str">
        <f t="shared" si="20"/>
        <v/>
      </c>
      <c r="S31" s="33"/>
      <c r="T31" s="16" t="str">
        <f t="shared" si="21"/>
        <v/>
      </c>
      <c r="U31" s="56"/>
      <c r="V31" s="56"/>
      <c r="W31" s="16">
        <f t="shared" si="22"/>
        <v>0.94</v>
      </c>
      <c r="X31" s="35"/>
      <c r="Y31" s="35"/>
      <c r="AA31" s="37"/>
      <c r="AB31" s="77"/>
      <c r="AC31" s="37"/>
      <c r="AD31" s="37"/>
      <c r="AE31" s="37"/>
    </row>
    <row r="32" spans="1:31" s="4" customFormat="1" ht="11.25" x14ac:dyDescent="0.25">
      <c r="A32" s="78">
        <f t="shared" si="15"/>
        <v>13</v>
      </c>
      <c r="B32" s="9" t="str">
        <f>IF('1ERPA'!F29="","",'1ERPA'!F29)</f>
        <v>ILLAN MONJARDIN JOSE LUIS</v>
      </c>
      <c r="C32" s="56" t="s">
        <v>91</v>
      </c>
      <c r="D32" s="56" t="s">
        <v>103</v>
      </c>
      <c r="E32" s="56"/>
      <c r="F32" s="56"/>
      <c r="G32" s="56"/>
      <c r="H32" s="56"/>
      <c r="I32" s="33">
        <v>9</v>
      </c>
      <c r="J32" s="16">
        <f t="shared" si="16"/>
        <v>0.5</v>
      </c>
      <c r="K32" s="33"/>
      <c r="L32" s="16" t="str">
        <f t="shared" si="17"/>
        <v/>
      </c>
      <c r="M32" s="33"/>
      <c r="N32" s="16" t="str">
        <f t="shared" si="18"/>
        <v/>
      </c>
      <c r="O32" s="33"/>
      <c r="P32" s="16" t="str">
        <f t="shared" si="19"/>
        <v/>
      </c>
      <c r="Q32" s="33"/>
      <c r="R32" s="16" t="str">
        <f t="shared" si="20"/>
        <v/>
      </c>
      <c r="S32" s="33"/>
      <c r="T32" s="16" t="str">
        <f t="shared" si="21"/>
        <v/>
      </c>
      <c r="U32" s="56"/>
      <c r="V32" s="56"/>
      <c r="W32" s="16">
        <f t="shared" si="22"/>
        <v>0.94</v>
      </c>
      <c r="X32" s="35"/>
      <c r="Y32" s="35"/>
      <c r="AA32" s="37"/>
      <c r="AB32" s="77"/>
      <c r="AC32" s="37"/>
      <c r="AD32" s="37"/>
      <c r="AE32" s="37"/>
    </row>
    <row r="33" spans="1:31" s="4" customFormat="1" ht="11.25" x14ac:dyDescent="0.25">
      <c r="A33" s="78">
        <f t="shared" si="15"/>
        <v>14</v>
      </c>
      <c r="B33" s="9" t="str">
        <f>IF('1ERPA'!F30="","",'1ERPA'!F30)</f>
        <v>T</v>
      </c>
      <c r="C33" s="56" t="s">
        <v>91</v>
      </c>
      <c r="D33" s="56" t="s">
        <v>103</v>
      </c>
      <c r="E33" s="56"/>
      <c r="F33" s="56"/>
      <c r="G33" s="56"/>
      <c r="H33" s="56"/>
      <c r="I33" s="33">
        <v>9</v>
      </c>
      <c r="J33" s="16">
        <f t="shared" si="16"/>
        <v>0.5</v>
      </c>
      <c r="K33" s="33"/>
      <c r="L33" s="16" t="str">
        <f t="shared" si="17"/>
        <v/>
      </c>
      <c r="M33" s="33"/>
      <c r="N33" s="16" t="str">
        <f t="shared" si="18"/>
        <v/>
      </c>
      <c r="O33" s="33"/>
      <c r="P33" s="16" t="str">
        <f t="shared" si="19"/>
        <v/>
      </c>
      <c r="Q33" s="33"/>
      <c r="R33" s="16" t="str">
        <f t="shared" si="20"/>
        <v/>
      </c>
      <c r="S33" s="33"/>
      <c r="T33" s="16" t="str">
        <f t="shared" si="21"/>
        <v/>
      </c>
      <c r="U33" s="56"/>
      <c r="V33" s="56"/>
      <c r="W33" s="16">
        <f t="shared" si="22"/>
        <v>0.94</v>
      </c>
      <c r="X33" s="35"/>
      <c r="Y33" s="35"/>
      <c r="AA33" s="37"/>
      <c r="AB33" s="77"/>
      <c r="AC33" s="37"/>
      <c r="AD33" s="37"/>
      <c r="AE33" s="37"/>
    </row>
    <row r="34" spans="1:31" s="4" customFormat="1" ht="11.25" x14ac:dyDescent="0.25">
      <c r="A34" s="78" t="str">
        <f t="shared" si="15"/>
        <v/>
      </c>
      <c r="B34" s="9" t="str">
        <f>IF('1ERPA'!F31="","",'1ERPA'!F31)</f>
        <v/>
      </c>
      <c r="C34" s="56" t="s">
        <v>91</v>
      </c>
      <c r="D34" s="56" t="s">
        <v>103</v>
      </c>
      <c r="E34" s="56"/>
      <c r="F34" s="56"/>
      <c r="G34" s="56"/>
      <c r="H34" s="56"/>
      <c r="I34" s="33">
        <v>9</v>
      </c>
      <c r="J34" s="16">
        <f t="shared" si="16"/>
        <v>0.5</v>
      </c>
      <c r="K34" s="33"/>
      <c r="L34" s="16" t="str">
        <f t="shared" si="17"/>
        <v/>
      </c>
      <c r="M34" s="33"/>
      <c r="N34" s="16" t="str">
        <f t="shared" si="18"/>
        <v/>
      </c>
      <c r="O34" s="33"/>
      <c r="P34" s="16" t="str">
        <f t="shared" si="19"/>
        <v/>
      </c>
      <c r="Q34" s="33"/>
      <c r="R34" s="16" t="str">
        <f t="shared" si="20"/>
        <v/>
      </c>
      <c r="S34" s="33"/>
      <c r="T34" s="16" t="str">
        <f t="shared" si="21"/>
        <v/>
      </c>
      <c r="U34" s="56"/>
      <c r="V34" s="56"/>
      <c r="W34" s="16" t="str">
        <f t="shared" si="22"/>
        <v/>
      </c>
      <c r="X34" s="35"/>
      <c r="Y34" s="35"/>
      <c r="AA34" s="37"/>
      <c r="AB34" s="77"/>
      <c r="AC34" s="37"/>
      <c r="AD34" s="37"/>
      <c r="AE34" s="37"/>
    </row>
    <row r="35" spans="1:31" s="4" customFormat="1" ht="11.25" x14ac:dyDescent="0.25">
      <c r="A35" s="78" t="str">
        <f t="shared" si="15"/>
        <v/>
      </c>
      <c r="B35" s="9" t="str">
        <f>IF('1ERPA'!F32="","",'1ERPA'!F32)</f>
        <v/>
      </c>
      <c r="C35" s="56" t="s">
        <v>91</v>
      </c>
      <c r="D35" s="56" t="s">
        <v>103</v>
      </c>
      <c r="E35" s="56"/>
      <c r="F35" s="56"/>
      <c r="G35" s="56"/>
      <c r="H35" s="56"/>
      <c r="I35" s="33">
        <v>9</v>
      </c>
      <c r="J35" s="16">
        <f t="shared" si="16"/>
        <v>0.5</v>
      </c>
      <c r="K35" s="33"/>
      <c r="L35" s="16" t="str">
        <f t="shared" si="17"/>
        <v/>
      </c>
      <c r="M35" s="33"/>
      <c r="N35" s="16" t="str">
        <f t="shared" si="18"/>
        <v/>
      </c>
      <c r="O35" s="33"/>
      <c r="P35" s="16" t="str">
        <f t="shared" si="19"/>
        <v/>
      </c>
      <c r="Q35" s="33"/>
      <c r="R35" s="16" t="str">
        <f t="shared" si="20"/>
        <v/>
      </c>
      <c r="S35" s="33"/>
      <c r="T35" s="16" t="str">
        <f t="shared" si="21"/>
        <v/>
      </c>
      <c r="U35" s="56"/>
      <c r="V35" s="56"/>
      <c r="W35" s="16" t="str">
        <f t="shared" si="22"/>
        <v/>
      </c>
      <c r="X35" s="35"/>
      <c r="Y35" s="35"/>
      <c r="AA35" s="37"/>
      <c r="AB35" s="77"/>
      <c r="AC35" s="37"/>
      <c r="AD35" s="37"/>
      <c r="AE35" s="37"/>
    </row>
    <row r="36" spans="1:31" s="4" customFormat="1" ht="11.25" x14ac:dyDescent="0.25">
      <c r="A36" s="78" t="str">
        <f t="shared" si="15"/>
        <v/>
      </c>
      <c r="B36" s="9" t="str">
        <f>IF('1ERPA'!F33="","",'1ERPA'!F33)</f>
        <v/>
      </c>
      <c r="C36" s="56" t="s">
        <v>91</v>
      </c>
      <c r="D36" s="56" t="s">
        <v>103</v>
      </c>
      <c r="E36" s="56"/>
      <c r="F36" s="56"/>
      <c r="G36" s="56"/>
      <c r="H36" s="56"/>
      <c r="I36" s="33">
        <v>9</v>
      </c>
      <c r="J36" s="16">
        <f t="shared" si="16"/>
        <v>0.5</v>
      </c>
      <c r="K36" s="33"/>
      <c r="L36" s="16" t="str">
        <f t="shared" si="17"/>
        <v/>
      </c>
      <c r="M36" s="33"/>
      <c r="N36" s="16" t="str">
        <f t="shared" si="18"/>
        <v/>
      </c>
      <c r="O36" s="33"/>
      <c r="P36" s="16" t="str">
        <f t="shared" si="19"/>
        <v/>
      </c>
      <c r="Q36" s="33"/>
      <c r="R36" s="16" t="str">
        <f t="shared" si="20"/>
        <v/>
      </c>
      <c r="S36" s="33"/>
      <c r="T36" s="16" t="str">
        <f t="shared" si="21"/>
        <v/>
      </c>
      <c r="U36" s="56"/>
      <c r="V36" s="56"/>
      <c r="W36" s="16" t="str">
        <f t="shared" si="22"/>
        <v/>
      </c>
      <c r="X36" s="35"/>
      <c r="Y36" s="35"/>
      <c r="AA36" s="37"/>
      <c r="AB36" s="77"/>
      <c r="AC36" s="37"/>
      <c r="AD36" s="37"/>
      <c r="AE36" s="37"/>
    </row>
    <row r="37" spans="1:31" s="4" customFormat="1" ht="11.25" x14ac:dyDescent="0.25">
      <c r="A37" s="78" t="str">
        <f t="shared" si="15"/>
        <v/>
      </c>
      <c r="B37" s="9" t="str">
        <f>IF('1ERPA'!F34="","",'1ERPA'!F34)</f>
        <v/>
      </c>
      <c r="C37" s="56" t="s">
        <v>91</v>
      </c>
      <c r="D37" s="56" t="s">
        <v>103</v>
      </c>
      <c r="E37" s="56"/>
      <c r="F37" s="56"/>
      <c r="G37" s="56"/>
      <c r="H37" s="56"/>
      <c r="I37" s="33">
        <v>9</v>
      </c>
      <c r="J37" s="16">
        <f t="shared" si="16"/>
        <v>0.5</v>
      </c>
      <c r="K37" s="33"/>
      <c r="L37" s="16" t="str">
        <f t="shared" si="17"/>
        <v/>
      </c>
      <c r="M37" s="33"/>
      <c r="N37" s="16" t="str">
        <f t="shared" si="18"/>
        <v/>
      </c>
      <c r="O37" s="33"/>
      <c r="P37" s="16" t="str">
        <f t="shared" si="19"/>
        <v/>
      </c>
      <c r="Q37" s="33"/>
      <c r="R37" s="16" t="str">
        <f t="shared" si="20"/>
        <v/>
      </c>
      <c r="S37" s="33"/>
      <c r="T37" s="16" t="str">
        <f t="shared" si="21"/>
        <v/>
      </c>
      <c r="U37" s="56"/>
      <c r="V37" s="56"/>
      <c r="W37" s="16" t="str">
        <f t="shared" si="22"/>
        <v/>
      </c>
      <c r="X37" s="35"/>
      <c r="Y37" s="35"/>
      <c r="AA37" s="37"/>
      <c r="AB37" s="77"/>
      <c r="AC37" s="37"/>
      <c r="AD37" s="37"/>
      <c r="AE37" s="37"/>
    </row>
    <row r="38" spans="1:31" s="4" customFormat="1" ht="11.25" x14ac:dyDescent="0.25">
      <c r="A38" s="78" t="str">
        <f t="shared" si="15"/>
        <v/>
      </c>
      <c r="B38" s="9" t="str">
        <f>IF('1ERPA'!F35="","",'1ERPA'!F35)</f>
        <v/>
      </c>
      <c r="C38" s="56" t="s">
        <v>91</v>
      </c>
      <c r="D38" s="56" t="s">
        <v>103</v>
      </c>
      <c r="E38" s="56"/>
      <c r="F38" s="56"/>
      <c r="G38" s="56"/>
      <c r="H38" s="56"/>
      <c r="I38" s="33">
        <v>9</v>
      </c>
      <c r="J38" s="16">
        <f t="shared" si="16"/>
        <v>0.5</v>
      </c>
      <c r="K38" s="33"/>
      <c r="L38" s="16" t="str">
        <f t="shared" si="17"/>
        <v/>
      </c>
      <c r="M38" s="33"/>
      <c r="N38" s="16" t="str">
        <f t="shared" si="18"/>
        <v/>
      </c>
      <c r="O38" s="33"/>
      <c r="P38" s="16" t="str">
        <f t="shared" si="19"/>
        <v/>
      </c>
      <c r="Q38" s="33"/>
      <c r="R38" s="16" t="str">
        <f t="shared" si="20"/>
        <v/>
      </c>
      <c r="S38" s="33"/>
      <c r="T38" s="16" t="str">
        <f t="shared" si="21"/>
        <v/>
      </c>
      <c r="U38" s="56"/>
      <c r="V38" s="56"/>
      <c r="W38" s="16" t="str">
        <f t="shared" si="22"/>
        <v/>
      </c>
      <c r="X38" s="35"/>
      <c r="Y38" s="35"/>
      <c r="AA38" s="37"/>
      <c r="AB38" s="77"/>
      <c r="AC38" s="37"/>
      <c r="AD38" s="37"/>
      <c r="AE38" s="37"/>
    </row>
    <row r="39" spans="1:31" s="4" customFormat="1" ht="11.25" x14ac:dyDescent="0.25">
      <c r="A39" s="78" t="str">
        <f t="shared" si="15"/>
        <v/>
      </c>
      <c r="B39" s="9" t="str">
        <f>IF('1ERPA'!F36="","",'1ERPA'!F36)</f>
        <v/>
      </c>
      <c r="C39" s="56" t="s">
        <v>91</v>
      </c>
      <c r="D39" s="56" t="s">
        <v>103</v>
      </c>
      <c r="E39" s="56"/>
      <c r="F39" s="56"/>
      <c r="G39" s="56"/>
      <c r="H39" s="56"/>
      <c r="I39" s="33">
        <v>9</v>
      </c>
      <c r="J39" s="16">
        <f t="shared" si="16"/>
        <v>0.5</v>
      </c>
      <c r="K39" s="33"/>
      <c r="L39" s="16" t="str">
        <f t="shared" si="17"/>
        <v/>
      </c>
      <c r="M39" s="33"/>
      <c r="N39" s="16" t="str">
        <f t="shared" si="18"/>
        <v/>
      </c>
      <c r="O39" s="33"/>
      <c r="P39" s="16" t="str">
        <f t="shared" si="19"/>
        <v/>
      </c>
      <c r="Q39" s="33"/>
      <c r="R39" s="16" t="str">
        <f t="shared" si="20"/>
        <v/>
      </c>
      <c r="S39" s="33"/>
      <c r="T39" s="16" t="str">
        <f t="shared" si="21"/>
        <v/>
      </c>
      <c r="U39" s="56"/>
      <c r="V39" s="56"/>
      <c r="W39" s="16" t="str">
        <f t="shared" si="22"/>
        <v/>
      </c>
      <c r="X39" s="35"/>
      <c r="Y39" s="35"/>
      <c r="AA39" s="37"/>
      <c r="AB39" s="77"/>
      <c r="AC39" s="37"/>
      <c r="AD39" s="37"/>
      <c r="AE39" s="37"/>
    </row>
    <row r="40" spans="1:31" s="4" customFormat="1" ht="11.25" x14ac:dyDescent="0.25">
      <c r="A40" s="78" t="str">
        <f t="shared" si="15"/>
        <v/>
      </c>
      <c r="B40" s="9" t="str">
        <f>IF('1ERPA'!F37="","",'1ERPA'!F37)</f>
        <v/>
      </c>
      <c r="C40" s="56" t="s">
        <v>91</v>
      </c>
      <c r="D40" s="56" t="s">
        <v>103</v>
      </c>
      <c r="E40" s="56"/>
      <c r="F40" s="56"/>
      <c r="G40" s="56"/>
      <c r="H40" s="56"/>
      <c r="I40" s="33">
        <v>9</v>
      </c>
      <c r="J40" s="16">
        <f t="shared" si="16"/>
        <v>0.5</v>
      </c>
      <c r="K40" s="33"/>
      <c r="L40" s="16" t="str">
        <f t="shared" si="17"/>
        <v/>
      </c>
      <c r="M40" s="33"/>
      <c r="N40" s="16" t="str">
        <f t="shared" si="18"/>
        <v/>
      </c>
      <c r="O40" s="33"/>
      <c r="P40" s="16" t="str">
        <f t="shared" si="19"/>
        <v/>
      </c>
      <c r="Q40" s="33"/>
      <c r="R40" s="16" t="str">
        <f t="shared" si="20"/>
        <v/>
      </c>
      <c r="S40" s="33"/>
      <c r="T40" s="16" t="str">
        <f t="shared" si="21"/>
        <v/>
      </c>
      <c r="U40" s="56"/>
      <c r="V40" s="56"/>
      <c r="W40" s="16" t="str">
        <f t="shared" si="22"/>
        <v/>
      </c>
      <c r="X40" s="35"/>
      <c r="Y40" s="35"/>
      <c r="AA40" s="37"/>
      <c r="AB40" s="77"/>
      <c r="AC40" s="37"/>
      <c r="AD40" s="37"/>
      <c r="AE40" s="37"/>
    </row>
    <row r="41" spans="1:31" s="4" customFormat="1" ht="11.25" x14ac:dyDescent="0.25">
      <c r="A41" s="78" t="str">
        <f t="shared" si="15"/>
        <v/>
      </c>
      <c r="B41" s="9" t="str">
        <f>IF('1ERPA'!F38="","",'1ERPA'!F38)</f>
        <v/>
      </c>
      <c r="C41" s="56" t="s">
        <v>91</v>
      </c>
      <c r="D41" s="56" t="s">
        <v>103</v>
      </c>
      <c r="E41" s="56"/>
      <c r="F41" s="56"/>
      <c r="G41" s="56"/>
      <c r="H41" s="56"/>
      <c r="I41" s="33">
        <v>9</v>
      </c>
      <c r="J41" s="16">
        <f t="shared" si="16"/>
        <v>0.5</v>
      </c>
      <c r="K41" s="33"/>
      <c r="L41" s="16" t="str">
        <f t="shared" si="17"/>
        <v/>
      </c>
      <c r="M41" s="33"/>
      <c r="N41" s="16" t="str">
        <f t="shared" si="18"/>
        <v/>
      </c>
      <c r="O41" s="33"/>
      <c r="P41" s="16" t="str">
        <f t="shared" si="19"/>
        <v/>
      </c>
      <c r="Q41" s="33"/>
      <c r="R41" s="16" t="str">
        <f t="shared" si="20"/>
        <v/>
      </c>
      <c r="S41" s="33"/>
      <c r="T41" s="16" t="str">
        <f t="shared" si="21"/>
        <v/>
      </c>
      <c r="U41" s="56"/>
      <c r="V41" s="56"/>
      <c r="W41" s="16" t="str">
        <f t="shared" si="22"/>
        <v/>
      </c>
      <c r="X41" s="35"/>
      <c r="Y41" s="35"/>
      <c r="AA41" s="37"/>
      <c r="AB41" s="77"/>
      <c r="AC41" s="37"/>
      <c r="AD41" s="37"/>
      <c r="AE41" s="37"/>
    </row>
    <row r="42" spans="1:31" s="4" customFormat="1" ht="11.25" x14ac:dyDescent="0.25">
      <c r="A42" s="78" t="str">
        <f t="shared" si="15"/>
        <v/>
      </c>
      <c r="B42" s="9" t="str">
        <f>IF('1ERPA'!F39="","",'1ERPA'!F39)</f>
        <v/>
      </c>
      <c r="C42" s="56" t="s">
        <v>91</v>
      </c>
      <c r="D42" s="56" t="s">
        <v>103</v>
      </c>
      <c r="E42" s="56"/>
      <c r="F42" s="56"/>
      <c r="G42" s="56"/>
      <c r="H42" s="56"/>
      <c r="I42" s="33">
        <v>9</v>
      </c>
      <c r="J42" s="16">
        <f t="shared" si="16"/>
        <v>0.5</v>
      </c>
      <c r="K42" s="33"/>
      <c r="L42" s="16" t="str">
        <f t="shared" si="17"/>
        <v/>
      </c>
      <c r="M42" s="33"/>
      <c r="N42" s="16" t="str">
        <f t="shared" si="18"/>
        <v/>
      </c>
      <c r="O42" s="33"/>
      <c r="P42" s="16" t="str">
        <f t="shared" si="19"/>
        <v/>
      </c>
      <c r="Q42" s="33"/>
      <c r="R42" s="16" t="str">
        <f t="shared" si="20"/>
        <v/>
      </c>
      <c r="S42" s="33"/>
      <c r="T42" s="16" t="str">
        <f t="shared" si="21"/>
        <v/>
      </c>
      <c r="U42" s="56"/>
      <c r="V42" s="56"/>
      <c r="W42" s="16" t="str">
        <f t="shared" si="22"/>
        <v/>
      </c>
      <c r="X42" s="35"/>
      <c r="Y42" s="35"/>
      <c r="AA42" s="37"/>
      <c r="AB42" s="77"/>
      <c r="AC42" s="37"/>
      <c r="AD42" s="37"/>
      <c r="AE42" s="37"/>
    </row>
    <row r="43" spans="1:31" s="4" customFormat="1" ht="11.25" x14ac:dyDescent="0.25">
      <c r="A43" s="78" t="str">
        <f t="shared" si="15"/>
        <v/>
      </c>
      <c r="B43" s="9" t="str">
        <f>IF('1ERPA'!F40="","",'1ERPA'!F40)</f>
        <v/>
      </c>
      <c r="C43" s="56" t="s">
        <v>91</v>
      </c>
      <c r="D43" s="56" t="s">
        <v>103</v>
      </c>
      <c r="E43" s="56"/>
      <c r="F43" s="56"/>
      <c r="G43" s="56"/>
      <c r="H43" s="56"/>
      <c r="I43" s="33">
        <v>9</v>
      </c>
      <c r="J43" s="16">
        <f t="shared" si="16"/>
        <v>0.5</v>
      </c>
      <c r="K43" s="33"/>
      <c r="L43" s="16" t="str">
        <f t="shared" si="17"/>
        <v/>
      </c>
      <c r="M43" s="33"/>
      <c r="N43" s="16" t="str">
        <f t="shared" si="18"/>
        <v/>
      </c>
      <c r="O43" s="33"/>
      <c r="P43" s="16" t="str">
        <f t="shared" si="19"/>
        <v/>
      </c>
      <c r="Q43" s="33"/>
      <c r="R43" s="16" t="str">
        <f t="shared" si="20"/>
        <v/>
      </c>
      <c r="S43" s="33"/>
      <c r="T43" s="16" t="str">
        <f t="shared" si="21"/>
        <v/>
      </c>
      <c r="U43" s="56"/>
      <c r="V43" s="56"/>
      <c r="W43" s="16" t="str">
        <f t="shared" si="22"/>
        <v/>
      </c>
      <c r="X43" s="35"/>
      <c r="Y43" s="35"/>
      <c r="AA43" s="37"/>
      <c r="AB43" s="77"/>
      <c r="AC43" s="37"/>
      <c r="AD43" s="37"/>
      <c r="AE43" s="37"/>
    </row>
    <row r="44" spans="1:31" s="4" customFormat="1" ht="11.25" x14ac:dyDescent="0.25">
      <c r="A44" s="78" t="str">
        <f t="shared" si="15"/>
        <v/>
      </c>
      <c r="B44" s="9" t="str">
        <f>IF('1ERPA'!F41="","",'1ERPA'!F41)</f>
        <v/>
      </c>
      <c r="C44" s="56" t="s">
        <v>91</v>
      </c>
      <c r="D44" s="56" t="s">
        <v>103</v>
      </c>
      <c r="E44" s="56"/>
      <c r="F44" s="56"/>
      <c r="G44" s="56"/>
      <c r="H44" s="56"/>
      <c r="I44" s="33">
        <v>9</v>
      </c>
      <c r="J44" s="16">
        <f t="shared" si="16"/>
        <v>0.5</v>
      </c>
      <c r="K44" s="33"/>
      <c r="L44" s="16" t="str">
        <f t="shared" si="17"/>
        <v/>
      </c>
      <c r="M44" s="33"/>
      <c r="N44" s="16" t="str">
        <f t="shared" si="18"/>
        <v/>
      </c>
      <c r="O44" s="33"/>
      <c r="P44" s="16" t="str">
        <f t="shared" si="19"/>
        <v/>
      </c>
      <c r="Q44" s="33"/>
      <c r="R44" s="16" t="str">
        <f t="shared" si="20"/>
        <v/>
      </c>
      <c r="S44" s="33"/>
      <c r="T44" s="16" t="str">
        <f t="shared" si="21"/>
        <v/>
      </c>
      <c r="U44" s="56"/>
      <c r="V44" s="56"/>
      <c r="W44" s="16" t="str">
        <f t="shared" si="22"/>
        <v/>
      </c>
      <c r="X44" s="35"/>
      <c r="Y44" s="35"/>
      <c r="AA44" s="37"/>
      <c r="AB44" s="77"/>
      <c r="AC44" s="37"/>
      <c r="AD44" s="37"/>
      <c r="AE44" s="37"/>
    </row>
    <row r="45" spans="1:31" s="4" customFormat="1" ht="11.25" x14ac:dyDescent="0.25">
      <c r="A45" s="78" t="str">
        <f t="shared" si="15"/>
        <v/>
      </c>
      <c r="B45" s="9" t="str">
        <f>IF('1ERPA'!F42="","",'1ERPA'!F42)</f>
        <v/>
      </c>
      <c r="C45" s="56" t="s">
        <v>91</v>
      </c>
      <c r="D45" s="56" t="s">
        <v>103</v>
      </c>
      <c r="E45" s="56"/>
      <c r="F45" s="56"/>
      <c r="G45" s="56"/>
      <c r="H45" s="56"/>
      <c r="I45" s="33">
        <v>9</v>
      </c>
      <c r="J45" s="16">
        <f t="shared" si="16"/>
        <v>0.5</v>
      </c>
      <c r="K45" s="33"/>
      <c r="L45" s="16" t="str">
        <f t="shared" si="17"/>
        <v/>
      </c>
      <c r="M45" s="33"/>
      <c r="N45" s="16" t="str">
        <f t="shared" si="18"/>
        <v/>
      </c>
      <c r="O45" s="33"/>
      <c r="P45" s="16" t="str">
        <f t="shared" si="19"/>
        <v/>
      </c>
      <c r="Q45" s="33"/>
      <c r="R45" s="16" t="str">
        <f t="shared" si="20"/>
        <v/>
      </c>
      <c r="S45" s="33"/>
      <c r="T45" s="16" t="str">
        <f t="shared" si="21"/>
        <v/>
      </c>
      <c r="U45" s="56"/>
      <c r="V45" s="56"/>
      <c r="W45" s="16" t="str">
        <f t="shared" si="22"/>
        <v/>
      </c>
      <c r="X45" s="35"/>
      <c r="Y45" s="35"/>
      <c r="AA45" s="37"/>
      <c r="AB45" s="77"/>
      <c r="AC45" s="37"/>
      <c r="AD45" s="37"/>
      <c r="AE45" s="37"/>
    </row>
    <row r="46" spans="1:31" s="4" customFormat="1" ht="11.25" x14ac:dyDescent="0.25">
      <c r="A46" s="78" t="str">
        <f t="shared" si="15"/>
        <v/>
      </c>
      <c r="B46" s="9" t="str">
        <f>IF('1ERPA'!F43="","",'1ERPA'!F43)</f>
        <v/>
      </c>
      <c r="C46" s="56" t="s">
        <v>91</v>
      </c>
      <c r="D46" s="56" t="s">
        <v>103</v>
      </c>
      <c r="E46" s="56"/>
      <c r="F46" s="56"/>
      <c r="G46" s="56"/>
      <c r="H46" s="56"/>
      <c r="I46" s="33">
        <v>9</v>
      </c>
      <c r="J46" s="16">
        <f t="shared" si="16"/>
        <v>0.5</v>
      </c>
      <c r="K46" s="33"/>
      <c r="L46" s="16" t="str">
        <f t="shared" si="17"/>
        <v/>
      </c>
      <c r="M46" s="33"/>
      <c r="N46" s="16" t="str">
        <f t="shared" si="18"/>
        <v/>
      </c>
      <c r="O46" s="33"/>
      <c r="P46" s="16" t="str">
        <f t="shared" si="19"/>
        <v/>
      </c>
      <c r="Q46" s="33"/>
      <c r="R46" s="16" t="str">
        <f t="shared" si="20"/>
        <v/>
      </c>
      <c r="S46" s="33"/>
      <c r="T46" s="16" t="str">
        <f t="shared" si="21"/>
        <v/>
      </c>
      <c r="U46" s="56"/>
      <c r="V46" s="56"/>
      <c r="W46" s="16" t="str">
        <f t="shared" si="22"/>
        <v/>
      </c>
      <c r="X46" s="35"/>
      <c r="Y46" s="35"/>
      <c r="AA46" s="37"/>
      <c r="AB46" s="77"/>
      <c r="AC46" s="37"/>
      <c r="AD46" s="37"/>
      <c r="AE46" s="37"/>
    </row>
    <row r="47" spans="1:31" s="4" customFormat="1" ht="11.25" x14ac:dyDescent="0.25">
      <c r="A47" s="78" t="str">
        <f t="shared" si="15"/>
        <v/>
      </c>
      <c r="B47" s="9" t="str">
        <f>IF('1ERPA'!F44="","",'1ERPA'!F44)</f>
        <v/>
      </c>
      <c r="C47" s="56"/>
      <c r="D47" s="56"/>
      <c r="E47" s="56"/>
      <c r="F47" s="56"/>
      <c r="G47" s="56"/>
      <c r="H47" s="56"/>
      <c r="I47" s="33"/>
      <c r="J47" s="16" t="str">
        <f t="shared" si="16"/>
        <v/>
      </c>
      <c r="K47" s="33"/>
      <c r="L47" s="16" t="str">
        <f t="shared" si="17"/>
        <v/>
      </c>
      <c r="M47" s="33"/>
      <c r="N47" s="16" t="str">
        <f t="shared" si="18"/>
        <v/>
      </c>
      <c r="O47" s="33"/>
      <c r="P47" s="16" t="str">
        <f t="shared" si="19"/>
        <v/>
      </c>
      <c r="Q47" s="33"/>
      <c r="R47" s="16" t="str">
        <f t="shared" si="20"/>
        <v/>
      </c>
      <c r="S47" s="33"/>
      <c r="T47" s="16" t="str">
        <f t="shared" si="21"/>
        <v/>
      </c>
      <c r="U47" s="56"/>
      <c r="V47" s="56"/>
      <c r="W47" s="16" t="str">
        <f t="shared" si="22"/>
        <v/>
      </c>
      <c r="X47" s="35" t="str">
        <f t="shared" si="5"/>
        <v/>
      </c>
      <c r="Y47" s="35">
        <f t="shared" si="6"/>
        <v>0</v>
      </c>
      <c r="AA47" s="37"/>
      <c r="AB47" s="47"/>
      <c r="AC47" s="37"/>
      <c r="AD47" s="37"/>
      <c r="AE47" s="37"/>
    </row>
    <row r="48" spans="1:31" s="4" customFormat="1" ht="11.25" x14ac:dyDescent="0.25">
      <c r="A48" s="78" t="str">
        <f t="shared" si="15"/>
        <v/>
      </c>
      <c r="B48" s="9" t="str">
        <f>IF('1ERPA'!F45="","",'1ERPA'!F45)</f>
        <v/>
      </c>
      <c r="C48" s="56"/>
      <c r="D48" s="56"/>
      <c r="E48" s="56"/>
      <c r="F48" s="56"/>
      <c r="G48" s="56"/>
      <c r="H48" s="56"/>
      <c r="I48" s="33"/>
      <c r="J48" s="16" t="str">
        <f t="shared" si="16"/>
        <v/>
      </c>
      <c r="K48" s="33"/>
      <c r="L48" s="16" t="str">
        <f t="shared" si="17"/>
        <v/>
      </c>
      <c r="M48" s="33"/>
      <c r="N48" s="16" t="str">
        <f t="shared" si="18"/>
        <v/>
      </c>
      <c r="O48" s="33"/>
      <c r="P48" s="16" t="str">
        <f t="shared" si="19"/>
        <v/>
      </c>
      <c r="Q48" s="33"/>
      <c r="R48" s="16" t="str">
        <f t="shared" si="20"/>
        <v/>
      </c>
      <c r="S48" s="33"/>
      <c r="T48" s="16" t="str">
        <f t="shared" si="21"/>
        <v/>
      </c>
      <c r="U48" s="56"/>
      <c r="V48" s="56"/>
      <c r="W48" s="16" t="str">
        <f t="shared" si="22"/>
        <v/>
      </c>
      <c r="X48" s="35" t="str">
        <f t="shared" si="5"/>
        <v/>
      </c>
      <c r="Y48" s="35">
        <f t="shared" si="6"/>
        <v>0</v>
      </c>
      <c r="AA48" s="37"/>
      <c r="AB48" s="47"/>
      <c r="AC48" s="37"/>
      <c r="AD48" s="37"/>
      <c r="AE48" s="37"/>
    </row>
    <row r="49" spans="1:25" s="4" customFormat="1" ht="11.25" x14ac:dyDescent="0.25">
      <c r="A49" s="54" t="str">
        <f t="shared" si="9"/>
        <v/>
      </c>
      <c r="B49" s="9" t="str">
        <f>IF('1ERPA'!F46="","",'1ERPA'!F46)</f>
        <v/>
      </c>
      <c r="C49" s="56"/>
      <c r="D49" s="56"/>
      <c r="E49" s="56"/>
      <c r="F49" s="56"/>
      <c r="G49" s="56"/>
      <c r="H49" s="56"/>
      <c r="I49" s="33"/>
      <c r="J49" s="16" t="str">
        <f t="shared" si="0"/>
        <v/>
      </c>
      <c r="K49" s="33"/>
      <c r="L49" s="16" t="str">
        <f t="shared" si="1"/>
        <v/>
      </c>
      <c r="M49" s="33"/>
      <c r="N49" s="16" t="str">
        <f>IF(M49="","",($N$19/$M$19)*M49)</f>
        <v/>
      </c>
      <c r="O49" s="33"/>
      <c r="P49" s="16" t="str">
        <f>IF(O49="","",($P$19/$O$19)*O49)</f>
        <v/>
      </c>
      <c r="Q49" s="33"/>
      <c r="R49" s="16" t="str">
        <f>IF(Q49="","",($R$19/$Q$19)*Q49)</f>
        <v/>
      </c>
      <c r="S49" s="33"/>
      <c r="T49" s="16" t="str">
        <f>IF(S49="","",($T$19/$S$19)*S49)</f>
        <v/>
      </c>
      <c r="U49" s="56"/>
      <c r="V49" s="56"/>
      <c r="W49" s="16" t="str">
        <f t="shared" si="22"/>
        <v/>
      </c>
      <c r="X49" s="35" t="str">
        <f t="shared" si="5"/>
        <v/>
      </c>
      <c r="Y49" s="35">
        <f t="shared" si="6"/>
        <v>0</v>
      </c>
    </row>
    <row r="50" spans="1:25" s="4" customFormat="1" ht="11.25" x14ac:dyDescent="0.25">
      <c r="A50" s="54" t="str">
        <f t="shared" si="9"/>
        <v/>
      </c>
      <c r="B50" s="9" t="str">
        <f>IF('1ERPA'!F47="","",'1ERPA'!F47)</f>
        <v/>
      </c>
      <c r="C50" s="56"/>
      <c r="D50" s="56"/>
      <c r="E50" s="56"/>
      <c r="F50" s="56"/>
      <c r="G50" s="56"/>
      <c r="H50" s="56"/>
      <c r="I50" s="33"/>
      <c r="J50" s="16" t="str">
        <f t="shared" ref="J50:J69" si="23">IF(I50="","",($J$19/$I$19)*I50)</f>
        <v/>
      </c>
      <c r="K50" s="33"/>
      <c r="L50" s="16" t="str">
        <f t="shared" ref="L50:L69" si="24">IF(K50="","",($L$19/$K$19)*K50)</f>
        <v/>
      </c>
      <c r="M50" s="33"/>
      <c r="N50" s="16" t="str">
        <f t="shared" si="12"/>
        <v/>
      </c>
      <c r="O50" s="33"/>
      <c r="P50" s="16" t="str">
        <f t="shared" si="13"/>
        <v/>
      </c>
      <c r="Q50" s="33"/>
      <c r="R50" s="16" t="str">
        <f t="shared" si="14"/>
        <v/>
      </c>
      <c r="S50" s="33"/>
      <c r="T50" s="16" t="str">
        <f t="shared" si="11"/>
        <v/>
      </c>
      <c r="U50" s="56"/>
      <c r="V50" s="56"/>
      <c r="W50" s="16" t="str">
        <f t="shared" si="22"/>
        <v/>
      </c>
      <c r="X50" s="35" t="str">
        <f t="shared" si="5"/>
        <v/>
      </c>
      <c r="Y50" s="35">
        <f t="shared" si="6"/>
        <v>0</v>
      </c>
    </row>
    <row r="51" spans="1:25" s="4" customFormat="1" ht="11.25" x14ac:dyDescent="0.25">
      <c r="A51" s="54" t="str">
        <f t="shared" si="7"/>
        <v/>
      </c>
      <c r="B51" s="9" t="str">
        <f>IF('1ERPA'!F48="","",'1ERPA'!F48)</f>
        <v/>
      </c>
      <c r="C51" s="56"/>
      <c r="D51" s="56"/>
      <c r="E51" s="56"/>
      <c r="F51" s="56"/>
      <c r="G51" s="56"/>
      <c r="H51" s="56"/>
      <c r="I51" s="33"/>
      <c r="J51" s="16" t="str">
        <f>IF(I51="","",($J$19/$I$19)*I51)</f>
        <v/>
      </c>
      <c r="K51" s="33"/>
      <c r="L51" s="16" t="str">
        <f>IF(K51="","",($L$19/$K$19)*K51)</f>
        <v/>
      </c>
      <c r="M51" s="33"/>
      <c r="N51" s="16" t="str">
        <f>IF(M51="","",($N$19/$M$19)*M51)</f>
        <v/>
      </c>
      <c r="O51" s="33"/>
      <c r="P51" s="16" t="str">
        <f>IF(O51="","",($P$19/$O$19)*O51)</f>
        <v/>
      </c>
      <c r="Q51" s="33"/>
      <c r="R51" s="16" t="str">
        <f t="shared" si="14"/>
        <v/>
      </c>
      <c r="S51" s="33"/>
      <c r="T51" s="16" t="str">
        <f t="shared" si="11"/>
        <v/>
      </c>
      <c r="U51" s="56"/>
      <c r="V51" s="56"/>
      <c r="W51" s="16" t="str">
        <f t="shared" si="22"/>
        <v/>
      </c>
      <c r="X51" s="35" t="str">
        <f t="shared" si="5"/>
        <v/>
      </c>
      <c r="Y51" s="35">
        <f t="shared" si="6"/>
        <v>0</v>
      </c>
    </row>
    <row r="52" spans="1:25" s="4" customFormat="1" ht="11.25" x14ac:dyDescent="0.25">
      <c r="A52" s="54" t="str">
        <f t="shared" si="7"/>
        <v/>
      </c>
      <c r="B52" s="9" t="str">
        <f>IF('1ERPA'!F49="","",'1ERPA'!F49)</f>
        <v/>
      </c>
      <c r="C52" s="56"/>
      <c r="D52" s="56"/>
      <c r="E52" s="56"/>
      <c r="F52" s="56"/>
      <c r="G52" s="56"/>
      <c r="H52" s="56"/>
      <c r="I52" s="33"/>
      <c r="J52" s="16" t="str">
        <f t="shared" si="23"/>
        <v/>
      </c>
      <c r="K52" s="33"/>
      <c r="L52" s="16" t="str">
        <f t="shared" si="24"/>
        <v/>
      </c>
      <c r="M52" s="33"/>
      <c r="N52" s="16" t="str">
        <f t="shared" si="12"/>
        <v/>
      </c>
      <c r="O52" s="33"/>
      <c r="P52" s="16" t="str">
        <f t="shared" si="13"/>
        <v/>
      </c>
      <c r="Q52" s="33"/>
      <c r="R52" s="16" t="str">
        <f t="shared" si="14"/>
        <v/>
      </c>
      <c r="S52" s="33"/>
      <c r="T52" s="16" t="str">
        <f t="shared" si="11"/>
        <v/>
      </c>
      <c r="U52" s="56"/>
      <c r="V52" s="56"/>
      <c r="W52" s="16" t="str">
        <f t="shared" si="22"/>
        <v/>
      </c>
      <c r="X52" s="35" t="str">
        <f t="shared" si="5"/>
        <v/>
      </c>
      <c r="Y52" s="35">
        <f t="shared" si="6"/>
        <v>0</v>
      </c>
    </row>
    <row r="53" spans="1:25" s="4" customFormat="1" ht="11.25" x14ac:dyDescent="0.25">
      <c r="A53" s="54" t="str">
        <f t="shared" si="7"/>
        <v/>
      </c>
      <c r="B53" s="9" t="str">
        <f>IF('1ERPA'!F50="","",'1ERPA'!F50)</f>
        <v/>
      </c>
      <c r="C53" s="56"/>
      <c r="D53" s="56"/>
      <c r="E53" s="56"/>
      <c r="F53" s="56"/>
      <c r="G53" s="56"/>
      <c r="H53" s="56"/>
      <c r="I53" s="33"/>
      <c r="J53" s="16" t="str">
        <f t="shared" si="23"/>
        <v/>
      </c>
      <c r="K53" s="33"/>
      <c r="L53" s="16" t="str">
        <f t="shared" si="24"/>
        <v/>
      </c>
      <c r="M53" s="33"/>
      <c r="N53" s="16" t="str">
        <f t="shared" si="12"/>
        <v/>
      </c>
      <c r="O53" s="33"/>
      <c r="P53" s="16" t="str">
        <f t="shared" si="13"/>
        <v/>
      </c>
      <c r="Q53" s="33"/>
      <c r="R53" s="16" t="str">
        <f t="shared" si="14"/>
        <v/>
      </c>
      <c r="S53" s="33"/>
      <c r="T53" s="16" t="str">
        <f t="shared" si="11"/>
        <v/>
      </c>
      <c r="U53" s="56"/>
      <c r="V53" s="56"/>
      <c r="W53" s="16" t="str">
        <f t="shared" si="22"/>
        <v/>
      </c>
      <c r="X53" s="35" t="str">
        <f t="shared" si="5"/>
        <v/>
      </c>
      <c r="Y53" s="35">
        <f t="shared" si="6"/>
        <v>0</v>
      </c>
    </row>
    <row r="54" spans="1:25" s="4" customFormat="1" ht="11.25" x14ac:dyDescent="0.25">
      <c r="A54" s="54" t="str">
        <f t="shared" si="7"/>
        <v/>
      </c>
      <c r="B54" s="9" t="str">
        <f>IF('1ERPA'!F51="","",'1ERPA'!F51)</f>
        <v/>
      </c>
      <c r="C54" s="56"/>
      <c r="D54" s="56"/>
      <c r="E54" s="56"/>
      <c r="F54" s="56"/>
      <c r="G54" s="56"/>
      <c r="H54" s="56"/>
      <c r="I54" s="33"/>
      <c r="J54" s="16" t="str">
        <f t="shared" si="23"/>
        <v/>
      </c>
      <c r="K54" s="33"/>
      <c r="L54" s="16" t="str">
        <f t="shared" si="24"/>
        <v/>
      </c>
      <c r="M54" s="33"/>
      <c r="N54" s="16" t="str">
        <f t="shared" si="12"/>
        <v/>
      </c>
      <c r="O54" s="33"/>
      <c r="P54" s="16" t="str">
        <f t="shared" si="13"/>
        <v/>
      </c>
      <c r="Q54" s="33"/>
      <c r="R54" s="16" t="str">
        <f t="shared" si="14"/>
        <v/>
      </c>
      <c r="S54" s="33"/>
      <c r="T54" s="16" t="str">
        <f t="shared" si="11"/>
        <v/>
      </c>
      <c r="U54" s="56"/>
      <c r="V54" s="56"/>
      <c r="W54" s="16" t="str">
        <f t="shared" si="22"/>
        <v/>
      </c>
      <c r="X54" s="35" t="str">
        <f t="shared" si="5"/>
        <v/>
      </c>
      <c r="Y54" s="35">
        <f t="shared" si="6"/>
        <v>0</v>
      </c>
    </row>
    <row r="55" spans="1:25" s="4" customFormat="1" ht="11.25" x14ac:dyDescent="0.25">
      <c r="A55" s="54" t="str">
        <f t="shared" si="7"/>
        <v/>
      </c>
      <c r="B55" s="9" t="str">
        <f>IF('1ERPA'!F52="","",'1ERPA'!F52)</f>
        <v/>
      </c>
      <c r="C55" s="56"/>
      <c r="D55" s="56"/>
      <c r="E55" s="56"/>
      <c r="F55" s="56"/>
      <c r="G55" s="56"/>
      <c r="H55" s="56"/>
      <c r="I55" s="33"/>
      <c r="J55" s="16" t="str">
        <f t="shared" si="23"/>
        <v/>
      </c>
      <c r="K55" s="33"/>
      <c r="L55" s="16" t="str">
        <f t="shared" si="24"/>
        <v/>
      </c>
      <c r="M55" s="33"/>
      <c r="N55" s="16" t="str">
        <f t="shared" si="12"/>
        <v/>
      </c>
      <c r="O55" s="33"/>
      <c r="P55" s="16" t="str">
        <f t="shared" si="13"/>
        <v/>
      </c>
      <c r="Q55" s="33"/>
      <c r="R55" s="16" t="str">
        <f t="shared" si="14"/>
        <v/>
      </c>
      <c r="S55" s="33"/>
      <c r="T55" s="16" t="str">
        <f t="shared" si="11"/>
        <v/>
      </c>
      <c r="U55" s="56"/>
      <c r="V55" s="56"/>
      <c r="W55" s="16" t="str">
        <f t="shared" si="22"/>
        <v/>
      </c>
      <c r="X55" s="35" t="str">
        <f t="shared" si="5"/>
        <v/>
      </c>
      <c r="Y55" s="35">
        <f t="shared" si="6"/>
        <v>0</v>
      </c>
    </row>
    <row r="56" spans="1:25" s="4" customFormat="1" ht="11.25" x14ac:dyDescent="0.25">
      <c r="A56" s="54" t="str">
        <f t="shared" si="7"/>
        <v/>
      </c>
      <c r="B56" s="9" t="str">
        <f>IF('1ERPA'!F53="","",'1ERPA'!F53)</f>
        <v/>
      </c>
      <c r="C56" s="56"/>
      <c r="D56" s="56"/>
      <c r="E56" s="56"/>
      <c r="F56" s="56"/>
      <c r="G56" s="56"/>
      <c r="H56" s="56"/>
      <c r="I56" s="33"/>
      <c r="J56" s="16" t="str">
        <f t="shared" si="23"/>
        <v/>
      </c>
      <c r="K56" s="33"/>
      <c r="L56" s="16" t="str">
        <f t="shared" si="24"/>
        <v/>
      </c>
      <c r="M56" s="33"/>
      <c r="N56" s="16" t="str">
        <f t="shared" si="12"/>
        <v/>
      </c>
      <c r="O56" s="33"/>
      <c r="P56" s="16" t="str">
        <f t="shared" si="13"/>
        <v/>
      </c>
      <c r="Q56" s="33"/>
      <c r="R56" s="16" t="str">
        <f t="shared" si="14"/>
        <v/>
      </c>
      <c r="S56" s="33"/>
      <c r="T56" s="16" t="str">
        <f t="shared" si="11"/>
        <v/>
      </c>
      <c r="U56" s="56"/>
      <c r="V56" s="56"/>
      <c r="W56" s="16" t="str">
        <f t="shared" si="22"/>
        <v/>
      </c>
      <c r="X56" s="35" t="str">
        <f t="shared" si="5"/>
        <v/>
      </c>
      <c r="Y56" s="35">
        <f t="shared" si="6"/>
        <v>0</v>
      </c>
    </row>
    <row r="57" spans="1:25" s="4" customFormat="1" ht="11.25" x14ac:dyDescent="0.25">
      <c r="A57" s="54" t="str">
        <f t="shared" si="7"/>
        <v/>
      </c>
      <c r="B57" s="9" t="str">
        <f>IF('1ERPA'!F54="","",'1ERPA'!F54)</f>
        <v/>
      </c>
      <c r="C57" s="56"/>
      <c r="D57" s="56"/>
      <c r="E57" s="56"/>
      <c r="F57" s="56"/>
      <c r="G57" s="56"/>
      <c r="H57" s="56"/>
      <c r="I57" s="33"/>
      <c r="J57" s="16" t="str">
        <f t="shared" si="23"/>
        <v/>
      </c>
      <c r="K57" s="33"/>
      <c r="L57" s="16" t="str">
        <f t="shared" si="24"/>
        <v/>
      </c>
      <c r="M57" s="33"/>
      <c r="N57" s="16" t="str">
        <f t="shared" si="12"/>
        <v/>
      </c>
      <c r="O57" s="33"/>
      <c r="P57" s="16" t="str">
        <f t="shared" si="13"/>
        <v/>
      </c>
      <c r="Q57" s="33"/>
      <c r="R57" s="16" t="str">
        <f t="shared" si="14"/>
        <v/>
      </c>
      <c r="S57" s="33"/>
      <c r="T57" s="16" t="str">
        <f t="shared" si="11"/>
        <v/>
      </c>
      <c r="U57" s="56"/>
      <c r="V57" s="56"/>
      <c r="W57" s="16" t="str">
        <f t="shared" si="22"/>
        <v/>
      </c>
      <c r="X57" s="35" t="str">
        <f t="shared" si="5"/>
        <v/>
      </c>
      <c r="Y57" s="35">
        <f t="shared" si="6"/>
        <v>0</v>
      </c>
    </row>
    <row r="58" spans="1:25" s="4" customFormat="1" ht="11.25" x14ac:dyDescent="0.25">
      <c r="A58" s="54" t="str">
        <f t="shared" si="7"/>
        <v/>
      </c>
      <c r="B58" s="9" t="str">
        <f>IF('1ERPA'!F55="","",'1ERPA'!F55)</f>
        <v/>
      </c>
      <c r="C58" s="56"/>
      <c r="D58" s="56"/>
      <c r="E58" s="56"/>
      <c r="F58" s="56"/>
      <c r="G58" s="56"/>
      <c r="H58" s="56"/>
      <c r="I58" s="33"/>
      <c r="J58" s="16" t="str">
        <f t="shared" si="23"/>
        <v/>
      </c>
      <c r="K58" s="33"/>
      <c r="L58" s="16" t="str">
        <f t="shared" si="24"/>
        <v/>
      </c>
      <c r="M58" s="33"/>
      <c r="N58" s="16" t="str">
        <f t="shared" si="12"/>
        <v/>
      </c>
      <c r="O58" s="33"/>
      <c r="P58" s="16" t="str">
        <f t="shared" si="13"/>
        <v/>
      </c>
      <c r="Q58" s="33"/>
      <c r="R58" s="16" t="str">
        <f t="shared" si="14"/>
        <v/>
      </c>
      <c r="S58" s="33"/>
      <c r="T58" s="16" t="str">
        <f t="shared" si="11"/>
        <v/>
      </c>
      <c r="U58" s="56"/>
      <c r="V58" s="56"/>
      <c r="W58" s="16" t="str">
        <f t="shared" si="22"/>
        <v/>
      </c>
      <c r="X58" s="35" t="str">
        <f t="shared" si="5"/>
        <v/>
      </c>
      <c r="Y58" s="35">
        <f t="shared" si="6"/>
        <v>0</v>
      </c>
    </row>
    <row r="59" spans="1:25" s="4" customFormat="1" ht="11.25" x14ac:dyDescent="0.25">
      <c r="A59" s="54" t="str">
        <f t="shared" si="7"/>
        <v/>
      </c>
      <c r="B59" s="9" t="str">
        <f>IF('1ERPA'!F56="","",'1ERPA'!F56)</f>
        <v/>
      </c>
      <c r="C59" s="56"/>
      <c r="D59" s="56"/>
      <c r="E59" s="56"/>
      <c r="F59" s="56"/>
      <c r="G59" s="56"/>
      <c r="H59" s="56"/>
      <c r="I59" s="33"/>
      <c r="J59" s="16" t="str">
        <f t="shared" si="23"/>
        <v/>
      </c>
      <c r="K59" s="33"/>
      <c r="L59" s="16" t="str">
        <f t="shared" si="24"/>
        <v/>
      </c>
      <c r="M59" s="33"/>
      <c r="N59" s="16" t="str">
        <f t="shared" si="12"/>
        <v/>
      </c>
      <c r="O59" s="33"/>
      <c r="P59" s="16" t="str">
        <f t="shared" si="13"/>
        <v/>
      </c>
      <c r="Q59" s="33"/>
      <c r="R59" s="16" t="str">
        <f t="shared" si="14"/>
        <v/>
      </c>
      <c r="S59" s="33"/>
      <c r="T59" s="16" t="str">
        <f t="shared" si="11"/>
        <v/>
      </c>
      <c r="U59" s="56"/>
      <c r="V59" s="56"/>
      <c r="W59" s="16" t="str">
        <f t="shared" si="22"/>
        <v/>
      </c>
      <c r="X59" s="35" t="str">
        <f t="shared" si="5"/>
        <v/>
      </c>
      <c r="Y59" s="35">
        <f t="shared" si="6"/>
        <v>0</v>
      </c>
    </row>
    <row r="60" spans="1:25" s="4" customFormat="1" ht="11.25" x14ac:dyDescent="0.25">
      <c r="A60" s="54" t="str">
        <f t="shared" si="7"/>
        <v/>
      </c>
      <c r="B60" s="9" t="str">
        <f>IF('1ERPA'!F57="","",'1ERPA'!F57)</f>
        <v/>
      </c>
      <c r="C60" s="56"/>
      <c r="D60" s="56"/>
      <c r="E60" s="56"/>
      <c r="F60" s="56"/>
      <c r="G60" s="56"/>
      <c r="H60" s="56"/>
      <c r="I60" s="33"/>
      <c r="J60" s="16" t="str">
        <f t="shared" si="23"/>
        <v/>
      </c>
      <c r="K60" s="33"/>
      <c r="L60" s="16" t="str">
        <f t="shared" si="24"/>
        <v/>
      </c>
      <c r="M60" s="33"/>
      <c r="N60" s="16" t="str">
        <f t="shared" si="12"/>
        <v/>
      </c>
      <c r="O60" s="33"/>
      <c r="P60" s="16" t="str">
        <f t="shared" si="13"/>
        <v/>
      </c>
      <c r="Q60" s="33"/>
      <c r="R60" s="16" t="str">
        <f t="shared" si="14"/>
        <v/>
      </c>
      <c r="S60" s="33"/>
      <c r="T60" s="16" t="str">
        <f t="shared" si="11"/>
        <v/>
      </c>
      <c r="U60" s="56"/>
      <c r="V60" s="56"/>
      <c r="W60" s="16" t="str">
        <f t="shared" si="22"/>
        <v/>
      </c>
      <c r="X60" s="35" t="str">
        <f t="shared" si="5"/>
        <v/>
      </c>
      <c r="Y60" s="35">
        <f t="shared" si="6"/>
        <v>0</v>
      </c>
    </row>
    <row r="61" spans="1:25" s="4" customFormat="1" ht="11.25" x14ac:dyDescent="0.25">
      <c r="A61" s="54" t="str">
        <f t="shared" si="7"/>
        <v/>
      </c>
      <c r="B61" s="9" t="str">
        <f>IF('1ERPA'!F58="","",'1ERPA'!F58)</f>
        <v/>
      </c>
      <c r="C61" s="56"/>
      <c r="D61" s="56"/>
      <c r="E61" s="56"/>
      <c r="F61" s="56"/>
      <c r="G61" s="56"/>
      <c r="H61" s="56"/>
      <c r="I61" s="33"/>
      <c r="J61" s="16" t="str">
        <f t="shared" si="23"/>
        <v/>
      </c>
      <c r="K61" s="33"/>
      <c r="L61" s="16" t="str">
        <f t="shared" si="24"/>
        <v/>
      </c>
      <c r="M61" s="33"/>
      <c r="N61" s="16" t="str">
        <f t="shared" si="12"/>
        <v/>
      </c>
      <c r="O61" s="33"/>
      <c r="P61" s="16" t="str">
        <f t="shared" si="13"/>
        <v/>
      </c>
      <c r="Q61" s="33"/>
      <c r="R61" s="16" t="str">
        <f t="shared" si="14"/>
        <v/>
      </c>
      <c r="S61" s="33"/>
      <c r="T61" s="16" t="str">
        <f t="shared" si="11"/>
        <v/>
      </c>
      <c r="U61" s="56"/>
      <c r="V61" s="56"/>
      <c r="W61" s="16" t="str">
        <f t="shared" si="22"/>
        <v/>
      </c>
      <c r="X61" s="35" t="str">
        <f t="shared" si="5"/>
        <v/>
      </c>
      <c r="Y61" s="35">
        <f t="shared" si="6"/>
        <v>0</v>
      </c>
    </row>
    <row r="62" spans="1:25" s="4" customFormat="1" ht="11.25" x14ac:dyDescent="0.25">
      <c r="A62" s="54" t="str">
        <f t="shared" si="7"/>
        <v/>
      </c>
      <c r="B62" s="9" t="str">
        <f>IF('1ERPA'!F59="","",'1ERPA'!F59)</f>
        <v/>
      </c>
      <c r="C62" s="56"/>
      <c r="D62" s="56"/>
      <c r="E62" s="56"/>
      <c r="F62" s="56"/>
      <c r="G62" s="56"/>
      <c r="H62" s="56"/>
      <c r="I62" s="33"/>
      <c r="J62" s="16" t="str">
        <f t="shared" si="23"/>
        <v/>
      </c>
      <c r="K62" s="33"/>
      <c r="L62" s="16" t="str">
        <f t="shared" si="24"/>
        <v/>
      </c>
      <c r="M62" s="33"/>
      <c r="N62" s="16" t="str">
        <f t="shared" si="12"/>
        <v/>
      </c>
      <c r="O62" s="33"/>
      <c r="P62" s="16" t="str">
        <f t="shared" si="13"/>
        <v/>
      </c>
      <c r="Q62" s="33"/>
      <c r="R62" s="16" t="str">
        <f t="shared" si="14"/>
        <v/>
      </c>
      <c r="S62" s="33"/>
      <c r="T62" s="16" t="str">
        <f t="shared" si="11"/>
        <v/>
      </c>
      <c r="U62" s="56"/>
      <c r="V62" s="56"/>
      <c r="W62" s="16" t="str">
        <f t="shared" si="22"/>
        <v/>
      </c>
      <c r="X62" s="35" t="str">
        <f t="shared" si="5"/>
        <v/>
      </c>
      <c r="Y62" s="35">
        <f t="shared" si="6"/>
        <v>0</v>
      </c>
    </row>
    <row r="63" spans="1:25" s="4" customFormat="1" ht="11.25" x14ac:dyDescent="0.25">
      <c r="A63" s="54" t="str">
        <f t="shared" si="7"/>
        <v/>
      </c>
      <c r="B63" s="9" t="str">
        <f>IF('1ERPA'!F60="","",'1ERPA'!F60)</f>
        <v/>
      </c>
      <c r="C63" s="56"/>
      <c r="D63" s="56"/>
      <c r="E63" s="56"/>
      <c r="F63" s="56"/>
      <c r="G63" s="56"/>
      <c r="H63" s="56"/>
      <c r="I63" s="33"/>
      <c r="J63" s="16" t="str">
        <f t="shared" si="23"/>
        <v/>
      </c>
      <c r="K63" s="33"/>
      <c r="L63" s="16" t="str">
        <f t="shared" si="24"/>
        <v/>
      </c>
      <c r="M63" s="33"/>
      <c r="N63" s="16" t="str">
        <f t="shared" si="12"/>
        <v/>
      </c>
      <c r="O63" s="33"/>
      <c r="P63" s="16" t="str">
        <f t="shared" si="13"/>
        <v/>
      </c>
      <c r="Q63" s="33"/>
      <c r="R63" s="16" t="str">
        <f t="shared" si="14"/>
        <v/>
      </c>
      <c r="S63" s="33"/>
      <c r="T63" s="16" t="str">
        <f t="shared" si="11"/>
        <v/>
      </c>
      <c r="U63" s="56"/>
      <c r="V63" s="56"/>
      <c r="W63" s="16" t="str">
        <f t="shared" si="22"/>
        <v/>
      </c>
      <c r="X63" s="35" t="str">
        <f t="shared" si="5"/>
        <v/>
      </c>
      <c r="Y63" s="35">
        <f t="shared" si="6"/>
        <v>0</v>
      </c>
    </row>
    <row r="64" spans="1:25" s="4" customFormat="1" ht="11.25" x14ac:dyDescent="0.25">
      <c r="A64" s="54" t="str">
        <f t="shared" si="7"/>
        <v/>
      </c>
      <c r="B64" s="9" t="str">
        <f>IF('1ERPA'!F61="","",'1ERPA'!F61)</f>
        <v/>
      </c>
      <c r="C64" s="56"/>
      <c r="D64" s="56"/>
      <c r="E64" s="56"/>
      <c r="F64" s="56"/>
      <c r="G64" s="56"/>
      <c r="H64" s="56"/>
      <c r="I64" s="33"/>
      <c r="J64" s="16" t="str">
        <f t="shared" si="23"/>
        <v/>
      </c>
      <c r="K64" s="33"/>
      <c r="L64" s="16" t="str">
        <f t="shared" si="24"/>
        <v/>
      </c>
      <c r="M64" s="33"/>
      <c r="N64" s="16" t="str">
        <f t="shared" si="12"/>
        <v/>
      </c>
      <c r="O64" s="33"/>
      <c r="P64" s="16" t="str">
        <f t="shared" si="13"/>
        <v/>
      </c>
      <c r="Q64" s="33"/>
      <c r="R64" s="16" t="str">
        <f t="shared" si="14"/>
        <v/>
      </c>
      <c r="S64" s="33"/>
      <c r="T64" s="16" t="str">
        <f t="shared" si="11"/>
        <v/>
      </c>
      <c r="U64" s="56"/>
      <c r="V64" s="56"/>
      <c r="W64" s="16" t="str">
        <f t="shared" si="22"/>
        <v/>
      </c>
      <c r="X64" s="35" t="str">
        <f t="shared" si="5"/>
        <v/>
      </c>
      <c r="Y64" s="35">
        <f t="shared" si="6"/>
        <v>0</v>
      </c>
    </row>
    <row r="65" spans="1:25" s="4" customFormat="1" ht="11.25" x14ac:dyDescent="0.25">
      <c r="A65" s="54" t="str">
        <f t="shared" si="7"/>
        <v/>
      </c>
      <c r="B65" s="9" t="str">
        <f>IF('1ERPA'!F62="","",'1ERPA'!F62)</f>
        <v/>
      </c>
      <c r="C65" s="56"/>
      <c r="D65" s="56"/>
      <c r="E65" s="56"/>
      <c r="F65" s="56"/>
      <c r="G65" s="56"/>
      <c r="H65" s="56"/>
      <c r="I65" s="33"/>
      <c r="J65" s="16" t="str">
        <f t="shared" si="23"/>
        <v/>
      </c>
      <c r="K65" s="33"/>
      <c r="L65" s="16" t="str">
        <f t="shared" si="24"/>
        <v/>
      </c>
      <c r="M65" s="33"/>
      <c r="N65" s="16" t="str">
        <f t="shared" si="12"/>
        <v/>
      </c>
      <c r="O65" s="33"/>
      <c r="P65" s="16" t="str">
        <f t="shared" si="13"/>
        <v/>
      </c>
      <c r="Q65" s="33"/>
      <c r="R65" s="16" t="str">
        <f t="shared" si="14"/>
        <v/>
      </c>
      <c r="S65" s="33"/>
      <c r="T65" s="16" t="str">
        <f t="shared" si="11"/>
        <v/>
      </c>
      <c r="U65" s="56"/>
      <c r="V65" s="56"/>
      <c r="W65" s="16" t="str">
        <f t="shared" si="22"/>
        <v/>
      </c>
      <c r="X65" s="35" t="str">
        <f t="shared" si="5"/>
        <v/>
      </c>
      <c r="Y65" s="35">
        <f t="shared" si="6"/>
        <v>0</v>
      </c>
    </row>
    <row r="66" spans="1:25" s="4" customFormat="1" ht="11.25" x14ac:dyDescent="0.25">
      <c r="A66" s="54" t="str">
        <f t="shared" si="7"/>
        <v/>
      </c>
      <c r="B66" s="9" t="str">
        <f>IF('1ERPA'!F63="","",'1ERPA'!F63)</f>
        <v/>
      </c>
      <c r="C66" s="56"/>
      <c r="D66" s="56"/>
      <c r="E66" s="56"/>
      <c r="F66" s="56"/>
      <c r="G66" s="56"/>
      <c r="H66" s="56"/>
      <c r="I66" s="33"/>
      <c r="J66" s="16" t="str">
        <f t="shared" si="23"/>
        <v/>
      </c>
      <c r="K66" s="33"/>
      <c r="L66" s="16" t="str">
        <f t="shared" si="24"/>
        <v/>
      </c>
      <c r="M66" s="33"/>
      <c r="N66" s="16" t="str">
        <f t="shared" si="12"/>
        <v/>
      </c>
      <c r="O66" s="33"/>
      <c r="P66" s="16" t="str">
        <f t="shared" si="13"/>
        <v/>
      </c>
      <c r="Q66" s="33"/>
      <c r="R66" s="16" t="str">
        <f t="shared" si="14"/>
        <v/>
      </c>
      <c r="S66" s="33"/>
      <c r="T66" s="16" t="str">
        <f t="shared" si="11"/>
        <v/>
      </c>
      <c r="U66" s="56"/>
      <c r="V66" s="56"/>
      <c r="W66" s="16" t="str">
        <f t="shared" si="22"/>
        <v/>
      </c>
      <c r="X66" s="35" t="str">
        <f t="shared" si="5"/>
        <v/>
      </c>
      <c r="Y66" s="35">
        <f t="shared" si="6"/>
        <v>0</v>
      </c>
    </row>
    <row r="67" spans="1:25" s="4" customFormat="1" ht="11.25" x14ac:dyDescent="0.25">
      <c r="A67" s="54" t="str">
        <f t="shared" si="7"/>
        <v/>
      </c>
      <c r="B67" s="9" t="str">
        <f>IF('1ERPA'!F64="","",'1ERPA'!F64)</f>
        <v/>
      </c>
      <c r="C67" s="56"/>
      <c r="D67" s="56"/>
      <c r="E67" s="56"/>
      <c r="F67" s="56"/>
      <c r="G67" s="56"/>
      <c r="H67" s="56"/>
      <c r="I67" s="33"/>
      <c r="J67" s="16" t="str">
        <f t="shared" si="23"/>
        <v/>
      </c>
      <c r="K67" s="33"/>
      <c r="L67" s="16" t="str">
        <f t="shared" si="24"/>
        <v/>
      </c>
      <c r="M67" s="33"/>
      <c r="N67" s="16" t="str">
        <f t="shared" si="12"/>
        <v/>
      </c>
      <c r="O67" s="33"/>
      <c r="P67" s="16" t="str">
        <f t="shared" si="13"/>
        <v/>
      </c>
      <c r="Q67" s="33"/>
      <c r="R67" s="16" t="str">
        <f t="shared" si="14"/>
        <v/>
      </c>
      <c r="S67" s="33"/>
      <c r="T67" s="16" t="str">
        <f t="shared" si="11"/>
        <v/>
      </c>
      <c r="U67" s="56"/>
      <c r="V67" s="56"/>
      <c r="W67" s="16" t="str">
        <f t="shared" si="22"/>
        <v/>
      </c>
      <c r="X67" s="35" t="str">
        <f t="shared" si="5"/>
        <v/>
      </c>
      <c r="Y67" s="35">
        <f t="shared" si="6"/>
        <v>0</v>
      </c>
    </row>
    <row r="68" spans="1:25" s="4" customFormat="1" ht="11.25" x14ac:dyDescent="0.25">
      <c r="A68" s="54" t="str">
        <f t="shared" si="7"/>
        <v/>
      </c>
      <c r="B68" s="9" t="str">
        <f>IF('1ERPA'!F65="","",'1ERPA'!F65)</f>
        <v/>
      </c>
      <c r="C68" s="56"/>
      <c r="D68" s="56"/>
      <c r="E68" s="56"/>
      <c r="F68" s="56"/>
      <c r="G68" s="56"/>
      <c r="H68" s="56"/>
      <c r="I68" s="33"/>
      <c r="J68" s="16" t="str">
        <f t="shared" si="23"/>
        <v/>
      </c>
      <c r="K68" s="33"/>
      <c r="L68" s="16" t="str">
        <f t="shared" si="24"/>
        <v/>
      </c>
      <c r="M68" s="33"/>
      <c r="N68" s="16" t="str">
        <f t="shared" si="12"/>
        <v/>
      </c>
      <c r="O68" s="33"/>
      <c r="P68" s="16" t="str">
        <f t="shared" si="13"/>
        <v/>
      </c>
      <c r="Q68" s="33"/>
      <c r="R68" s="16" t="str">
        <f t="shared" si="14"/>
        <v/>
      </c>
      <c r="S68" s="33"/>
      <c r="T68" s="16" t="str">
        <f t="shared" si="11"/>
        <v/>
      </c>
      <c r="U68" s="56"/>
      <c r="V68" s="56"/>
      <c r="W68" s="16" t="str">
        <f t="shared" si="22"/>
        <v/>
      </c>
      <c r="X68" s="35" t="str">
        <f t="shared" si="5"/>
        <v/>
      </c>
      <c r="Y68" s="35">
        <f t="shared" si="6"/>
        <v>0</v>
      </c>
    </row>
    <row r="69" spans="1:25" s="4" customFormat="1" ht="11.25" x14ac:dyDescent="0.25">
      <c r="A69" s="54" t="str">
        <f t="shared" si="7"/>
        <v/>
      </c>
      <c r="B69" s="9" t="str">
        <f>IF('1ERPA'!F66="","",'1ERPA'!F66)</f>
        <v/>
      </c>
      <c r="C69" s="56"/>
      <c r="D69" s="56"/>
      <c r="E69" s="56"/>
      <c r="F69" s="56"/>
      <c r="G69" s="56"/>
      <c r="H69" s="56"/>
      <c r="I69" s="33"/>
      <c r="J69" s="16" t="str">
        <f t="shared" si="23"/>
        <v/>
      </c>
      <c r="K69" s="33"/>
      <c r="L69" s="16" t="str">
        <f t="shared" si="24"/>
        <v/>
      </c>
      <c r="M69" s="33"/>
      <c r="N69" s="16" t="str">
        <f t="shared" si="12"/>
        <v/>
      </c>
      <c r="O69" s="33"/>
      <c r="P69" s="16" t="str">
        <f t="shared" si="13"/>
        <v/>
      </c>
      <c r="Q69" s="33"/>
      <c r="R69" s="16" t="str">
        <f t="shared" si="14"/>
        <v/>
      </c>
      <c r="S69" s="33"/>
      <c r="T69" s="16" t="str">
        <f t="shared" si="11"/>
        <v/>
      </c>
      <c r="U69" s="56"/>
      <c r="V69" s="56"/>
      <c r="W69" s="16" t="str">
        <f t="shared" si="22"/>
        <v/>
      </c>
      <c r="X69" s="35" t="str">
        <f t="shared" si="5"/>
        <v/>
      </c>
      <c r="Y69" s="35">
        <f t="shared" si="6"/>
        <v>0</v>
      </c>
    </row>
  </sheetData>
  <sheetProtection algorithmName="SHA-512" hashValue="/BYLfMylTN1qK4+EHdQa6XKVdQNB/3o/pbHra9K94AMicu4zw0GmaBAHRRsAFuaMtrF9j2gG43N1BkJOL2L0vg==" saltValue="BAyCWRACg6PVSfOc4yiaeg==" spinCount="100000" sheet="1" formatCells="0" formatColumns="0"/>
  <mergeCells count="27">
    <mergeCell ref="P12:U12"/>
    <mergeCell ref="P11:U11"/>
    <mergeCell ref="E1:W3"/>
    <mergeCell ref="I14:R15"/>
    <mergeCell ref="S14:T15"/>
    <mergeCell ref="D15:F15"/>
    <mergeCell ref="W14:W19"/>
    <mergeCell ref="M16:N17"/>
    <mergeCell ref="O16:P17"/>
    <mergeCell ref="Q16:R17"/>
    <mergeCell ref="U4:V4"/>
    <mergeCell ref="V5:W5"/>
    <mergeCell ref="A14:A19"/>
    <mergeCell ref="B14:B19"/>
    <mergeCell ref="C14:H14"/>
    <mergeCell ref="U14:V15"/>
    <mergeCell ref="S16:T17"/>
    <mergeCell ref="I16:J17"/>
    <mergeCell ref="K16:L17"/>
    <mergeCell ref="C16:C18"/>
    <mergeCell ref="D16:D18"/>
    <mergeCell ref="E16:E18"/>
    <mergeCell ref="F16:F18"/>
    <mergeCell ref="G16:G18"/>
    <mergeCell ref="H16:H18"/>
    <mergeCell ref="U16:U19"/>
    <mergeCell ref="V16:V19"/>
  </mergeCells>
  <dataValidations count="1">
    <dataValidation type="list" allowBlank="1" showErrorMessage="1" errorTitle="Nivel de Dominio" error="Eliga un nivel de la lista" sqref="C20:H69">
      <formula1>"Sin Nivel, Pre-Formal, Receptivo, Resolutivo, Autónomo, Estratégico"</formula1>
    </dataValidation>
  </dataValidations>
  <printOptions horizontalCentered="1" verticalCentered="1"/>
  <pageMargins left="0.39370078740157483" right="0.39370078740157483" top="0.78740157480314965" bottom="0.39370078740157483" header="0" footer="0"/>
  <pageSetup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O51"/>
  <sheetViews>
    <sheetView topLeftCell="B1" workbookViewId="0">
      <selection activeCell="B1" sqref="B1"/>
    </sheetView>
  </sheetViews>
  <sheetFormatPr baseColWidth="10" defaultRowHeight="11.25" x14ac:dyDescent="0.25"/>
  <cols>
    <col min="1" max="1" width="1.85546875" style="47" hidden="1" customWidth="1"/>
    <col min="2" max="41" width="3.5703125" style="47" customWidth="1"/>
    <col min="42" max="16384" width="11.42578125" style="47"/>
  </cols>
  <sheetData>
    <row r="1" spans="2:41" ht="15" customHeight="1" x14ac:dyDescent="0.25">
      <c r="AA1" s="4"/>
      <c r="AB1" s="4"/>
      <c r="AC1" s="4"/>
      <c r="AD1" s="83" t="str">
        <f>IF('1ERPA'!M5="","",'1ERPA'!M5)</f>
        <v>Ingeniería en Sistemas Computacionales</v>
      </c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2:41" x14ac:dyDescent="0.25">
      <c r="AA2" s="4"/>
      <c r="AB2" s="4"/>
      <c r="AC2" s="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</row>
    <row r="3" spans="2:41" x14ac:dyDescent="0.25">
      <c r="AB3" s="4"/>
      <c r="AC3" s="4"/>
      <c r="AD3" s="4"/>
      <c r="AE3" s="4"/>
      <c r="AF3" s="83">
        <f>IF(MAX('1ERPA'!A17:A66)=0,"",MAX('1ERPA'!A17:A66))</f>
        <v>14</v>
      </c>
      <c r="AG3" s="83"/>
      <c r="AH3" s="83"/>
      <c r="AI3" s="83"/>
      <c r="AJ3" s="83"/>
      <c r="AK3" s="83"/>
      <c r="AL3" s="83"/>
      <c r="AM3" s="83"/>
      <c r="AN3" s="83"/>
      <c r="AO3" s="83"/>
    </row>
    <row r="4" spans="2:41" x14ac:dyDescent="0.25"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4"/>
      <c r="R4" s="4"/>
      <c r="S4" s="4"/>
    </row>
    <row r="5" spans="2:41" x14ac:dyDescent="0.25"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4"/>
      <c r="R5" s="4"/>
      <c r="S5" s="4"/>
    </row>
    <row r="6" spans="2:41" x14ac:dyDescent="0.25"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4"/>
      <c r="R6" s="4"/>
      <c r="S6" s="4"/>
      <c r="T6" s="4"/>
      <c r="U6" s="4"/>
      <c r="V6" s="4"/>
      <c r="W6" s="4"/>
      <c r="X6" s="4"/>
      <c r="Y6" s="4"/>
      <c r="AA6" s="83" t="s">
        <v>32</v>
      </c>
      <c r="AB6" s="83"/>
      <c r="AD6" s="83" t="str">
        <f>'1ERPA'!K7</f>
        <v>QUINTO</v>
      </c>
      <c r="AE6" s="83"/>
      <c r="AF6" s="83"/>
      <c r="AG6" s="47" t="str">
        <f>IF('1ERPA'!Q7="","",'1ERPA'!Q7)</f>
        <v>A</v>
      </c>
      <c r="AI6" s="126" t="str">
        <f>IF('1ERPA'!AD5="","",'1ERPA'!AD5)</f>
        <v>SEGURIDAD INFORMÁTICA Y DE REDES</v>
      </c>
      <c r="AJ6" s="126"/>
      <c r="AK6" s="126"/>
      <c r="AL6" s="126"/>
      <c r="AM6" s="126"/>
      <c r="AN6" s="126"/>
    </row>
    <row r="7" spans="2:41" x14ac:dyDescent="0.25"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4"/>
      <c r="R7" s="4"/>
      <c r="S7" s="4"/>
    </row>
    <row r="9" spans="2:41" x14ac:dyDescent="0.25">
      <c r="B9" s="17"/>
      <c r="C9" s="57"/>
      <c r="D9" s="57"/>
      <c r="E9" s="57"/>
      <c r="F9" s="57"/>
      <c r="G9" s="57"/>
      <c r="H9" s="57"/>
      <c r="I9" s="57"/>
      <c r="J9" s="57"/>
      <c r="K9" s="1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17"/>
      <c r="Y9" s="57"/>
      <c r="Z9" s="57"/>
      <c r="AA9" s="57"/>
      <c r="AB9" s="57"/>
      <c r="AC9" s="57"/>
      <c r="AD9" s="57"/>
      <c r="AE9" s="57"/>
      <c r="AF9" s="57"/>
      <c r="AG9" s="17"/>
      <c r="AH9" s="57"/>
      <c r="AI9" s="57"/>
      <c r="AJ9" s="57"/>
      <c r="AK9" s="57"/>
      <c r="AL9" s="57"/>
      <c r="AM9" s="57"/>
      <c r="AN9" s="57"/>
      <c r="AO9" s="18"/>
    </row>
    <row r="10" spans="2:41" ht="15" customHeight="1" x14ac:dyDescent="0.25">
      <c r="B10" s="10"/>
      <c r="C10" s="127" t="s">
        <v>33</v>
      </c>
      <c r="D10" s="127"/>
      <c r="E10" s="127"/>
      <c r="F10" s="127"/>
      <c r="G10" s="127"/>
      <c r="H10" s="127"/>
      <c r="I10" s="127"/>
      <c r="J10" s="60"/>
      <c r="K10" s="10"/>
      <c r="L10" s="127" t="s">
        <v>34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60"/>
      <c r="X10" s="10"/>
      <c r="Y10" s="127" t="s">
        <v>35</v>
      </c>
      <c r="Z10" s="127"/>
      <c r="AA10" s="127"/>
      <c r="AB10" s="127"/>
      <c r="AC10" s="127"/>
      <c r="AD10" s="127"/>
      <c r="AE10" s="127"/>
      <c r="AF10" s="60"/>
      <c r="AG10" s="10"/>
      <c r="AH10" s="127" t="s">
        <v>36</v>
      </c>
      <c r="AI10" s="127"/>
      <c r="AJ10" s="127"/>
      <c r="AK10" s="127"/>
      <c r="AL10" s="127"/>
      <c r="AM10" s="127"/>
      <c r="AN10" s="127"/>
      <c r="AO10" s="19"/>
    </row>
    <row r="11" spans="2:41" x14ac:dyDescent="0.25">
      <c r="B11" s="10"/>
      <c r="C11" s="127"/>
      <c r="D11" s="127"/>
      <c r="E11" s="127"/>
      <c r="F11" s="127"/>
      <c r="G11" s="127"/>
      <c r="H11" s="127"/>
      <c r="I11" s="127"/>
      <c r="J11" s="60"/>
      <c r="K11" s="10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60"/>
      <c r="X11" s="10"/>
      <c r="Y11" s="127"/>
      <c r="Z11" s="127"/>
      <c r="AA11" s="127"/>
      <c r="AB11" s="127"/>
      <c r="AC11" s="127"/>
      <c r="AD11" s="127"/>
      <c r="AE11" s="127"/>
      <c r="AF11" s="60"/>
      <c r="AG11" s="10"/>
      <c r="AH11" s="127"/>
      <c r="AI11" s="127"/>
      <c r="AJ11" s="127"/>
      <c r="AK11" s="127"/>
      <c r="AL11" s="127"/>
      <c r="AM11" s="127"/>
      <c r="AN11" s="127"/>
      <c r="AO11" s="19"/>
    </row>
    <row r="12" spans="2:41" x14ac:dyDescent="0.25">
      <c r="B12" s="10"/>
      <c r="C12" s="127"/>
      <c r="D12" s="127"/>
      <c r="E12" s="127"/>
      <c r="F12" s="127"/>
      <c r="G12" s="127"/>
      <c r="H12" s="127"/>
      <c r="I12" s="127"/>
      <c r="J12" s="60"/>
      <c r="K12" s="10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60"/>
      <c r="X12" s="10"/>
      <c r="Y12" s="127"/>
      <c r="Z12" s="127"/>
      <c r="AA12" s="127"/>
      <c r="AB12" s="127"/>
      <c r="AC12" s="127"/>
      <c r="AD12" s="127"/>
      <c r="AE12" s="127"/>
      <c r="AF12" s="60"/>
      <c r="AG12" s="10"/>
      <c r="AH12" s="127"/>
      <c r="AI12" s="127"/>
      <c r="AJ12" s="127"/>
      <c r="AK12" s="127"/>
      <c r="AL12" s="127"/>
      <c r="AM12" s="127"/>
      <c r="AN12" s="127"/>
      <c r="AO12" s="19"/>
    </row>
    <row r="13" spans="2:41" x14ac:dyDescent="0.25">
      <c r="B13" s="10"/>
      <c r="D13" s="60"/>
      <c r="E13" s="60"/>
      <c r="F13" s="60"/>
      <c r="G13" s="60"/>
      <c r="H13" s="60"/>
      <c r="I13" s="60"/>
      <c r="J13" s="60"/>
      <c r="K13" s="1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10"/>
      <c r="Y13" s="60"/>
      <c r="Z13" s="60"/>
      <c r="AA13" s="60"/>
      <c r="AB13" s="60"/>
      <c r="AC13" s="60"/>
      <c r="AD13" s="60"/>
      <c r="AE13" s="60"/>
      <c r="AF13" s="60"/>
      <c r="AG13" s="10"/>
      <c r="AH13" s="60"/>
      <c r="AI13" s="60"/>
      <c r="AJ13" s="60"/>
      <c r="AK13" s="60"/>
      <c r="AL13" s="60"/>
      <c r="AM13" s="60"/>
      <c r="AO13" s="19"/>
    </row>
    <row r="14" spans="2:41" x14ac:dyDescent="0.25">
      <c r="B14" s="10"/>
      <c r="D14" s="49" t="s">
        <v>37</v>
      </c>
      <c r="E14" s="49" t="s">
        <v>38</v>
      </c>
      <c r="F14" s="49" t="s">
        <v>39</v>
      </c>
      <c r="G14" s="49" t="s">
        <v>40</v>
      </c>
      <c r="H14" s="49" t="s">
        <v>31</v>
      </c>
      <c r="I14" s="60"/>
      <c r="J14" s="60"/>
      <c r="K14" s="10"/>
      <c r="L14" s="60"/>
      <c r="M14" s="60"/>
      <c r="N14" s="49">
        <f>AF3</f>
        <v>14</v>
      </c>
      <c r="O14" s="49" t="s">
        <v>38</v>
      </c>
      <c r="P14" s="20">
        <f>'1ERPA'!AK15</f>
        <v>16</v>
      </c>
      <c r="Q14" s="49" t="s">
        <v>40</v>
      </c>
      <c r="R14" s="49">
        <f>'1ERPA'!AL15</f>
        <v>1</v>
      </c>
      <c r="S14" s="127" t="s">
        <v>41</v>
      </c>
      <c r="T14" s="128">
        <f>IF(N15=0,0,((N14*P14)-R14)/N15)</f>
        <v>13.9375</v>
      </c>
      <c r="U14" s="59"/>
      <c r="V14" s="60"/>
      <c r="W14" s="60"/>
      <c r="X14" s="10"/>
      <c r="Y14" s="60"/>
      <c r="Z14" s="60"/>
      <c r="AA14" s="49" t="s">
        <v>42</v>
      </c>
      <c r="AB14" s="49" t="s">
        <v>38</v>
      </c>
      <c r="AC14" s="49">
        <v>100</v>
      </c>
      <c r="AD14" s="60"/>
      <c r="AE14" s="60"/>
      <c r="AF14" s="60"/>
      <c r="AG14" s="10"/>
      <c r="AH14" s="60"/>
      <c r="AI14" s="49">
        <f>COUNTIF('1ERPA'!AO17:AO66,"&gt;=6")</f>
        <v>14</v>
      </c>
      <c r="AJ14" s="49" t="s">
        <v>38</v>
      </c>
      <c r="AK14" s="49">
        <v>100</v>
      </c>
      <c r="AL14" s="127" t="s">
        <v>41</v>
      </c>
      <c r="AM14" s="128">
        <f>IF(AI15="",0,(AI14*AK14)/AI15)</f>
        <v>100</v>
      </c>
      <c r="AO14" s="21"/>
    </row>
    <row r="15" spans="2:41" x14ac:dyDescent="0.25">
      <c r="B15" s="10"/>
      <c r="D15" s="127" t="s">
        <v>39</v>
      </c>
      <c r="E15" s="127"/>
      <c r="F15" s="127"/>
      <c r="G15" s="127"/>
      <c r="H15" s="127"/>
      <c r="I15" s="60"/>
      <c r="J15" s="60"/>
      <c r="K15" s="10"/>
      <c r="L15" s="60"/>
      <c r="M15" s="60"/>
      <c r="N15" s="128">
        <f>'1ERPA'!AK15:AK16</f>
        <v>16</v>
      </c>
      <c r="O15" s="127"/>
      <c r="P15" s="127"/>
      <c r="Q15" s="127"/>
      <c r="R15" s="127"/>
      <c r="S15" s="127"/>
      <c r="T15" s="128"/>
      <c r="U15" s="59"/>
      <c r="V15" s="60"/>
      <c r="W15" s="60"/>
      <c r="X15" s="10"/>
      <c r="Y15" s="60"/>
      <c r="Z15" s="60"/>
      <c r="AA15" s="127" t="s">
        <v>37</v>
      </c>
      <c r="AB15" s="127"/>
      <c r="AC15" s="127"/>
      <c r="AD15" s="60"/>
      <c r="AE15" s="60"/>
      <c r="AF15" s="60"/>
      <c r="AG15" s="10"/>
      <c r="AH15" s="60"/>
      <c r="AI15" s="127">
        <f>AF3</f>
        <v>14</v>
      </c>
      <c r="AJ15" s="127"/>
      <c r="AK15" s="127"/>
      <c r="AL15" s="127"/>
      <c r="AM15" s="128"/>
      <c r="AO15" s="21"/>
    </row>
    <row r="16" spans="2:41" x14ac:dyDescent="0.25">
      <c r="B16" s="10"/>
      <c r="C16" s="60"/>
      <c r="D16" s="60"/>
      <c r="E16" s="60"/>
      <c r="F16" s="60"/>
      <c r="G16" s="60"/>
      <c r="H16" s="60"/>
      <c r="I16" s="60"/>
      <c r="J16" s="60"/>
      <c r="K16" s="10"/>
      <c r="L16" s="60"/>
      <c r="M16" s="60"/>
      <c r="N16" s="59"/>
      <c r="O16" s="60"/>
      <c r="P16" s="60"/>
      <c r="Q16" s="60"/>
      <c r="R16" s="60"/>
      <c r="S16" s="60"/>
      <c r="T16" s="59"/>
      <c r="U16" s="59"/>
      <c r="V16" s="60"/>
      <c r="W16" s="60"/>
      <c r="X16" s="10"/>
      <c r="Y16" s="60"/>
      <c r="Z16" s="60"/>
      <c r="AA16" s="60"/>
      <c r="AB16" s="60"/>
      <c r="AC16" s="60"/>
      <c r="AD16" s="60"/>
      <c r="AE16" s="60"/>
      <c r="AF16" s="60"/>
      <c r="AG16" s="10"/>
      <c r="AH16" s="60"/>
      <c r="AI16" s="60"/>
      <c r="AJ16" s="60"/>
      <c r="AK16" s="60"/>
      <c r="AL16" s="60"/>
      <c r="AM16" s="60"/>
      <c r="AN16" s="59"/>
      <c r="AO16" s="21"/>
    </row>
    <row r="17" spans="2:41" x14ac:dyDescent="0.25">
      <c r="B17" s="17"/>
      <c r="C17" s="57"/>
      <c r="D17" s="57"/>
      <c r="E17" s="57"/>
      <c r="F17" s="57"/>
      <c r="G17" s="57"/>
      <c r="H17" s="57"/>
      <c r="I17" s="57"/>
      <c r="J17" s="18"/>
      <c r="K17" s="1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18"/>
      <c r="X17" s="17"/>
      <c r="Y17" s="57"/>
      <c r="Z17" s="57"/>
      <c r="AA17" s="57"/>
      <c r="AB17" s="57"/>
      <c r="AC17" s="57"/>
      <c r="AD17" s="57"/>
      <c r="AE17" s="57"/>
      <c r="AF17" s="18"/>
      <c r="AG17" s="17"/>
      <c r="AH17" s="57"/>
      <c r="AI17" s="57"/>
      <c r="AJ17" s="57"/>
      <c r="AK17" s="57"/>
      <c r="AL17" s="57"/>
      <c r="AM17" s="57"/>
      <c r="AN17" s="57"/>
      <c r="AO17" s="18"/>
    </row>
    <row r="18" spans="2:41" ht="15" customHeight="1" x14ac:dyDescent="0.25">
      <c r="B18" s="10"/>
      <c r="C18" s="127" t="s">
        <v>43</v>
      </c>
      <c r="D18" s="127"/>
      <c r="E18" s="127"/>
      <c r="F18" s="127"/>
      <c r="G18" s="127"/>
      <c r="H18" s="127"/>
      <c r="I18" s="127"/>
      <c r="J18" s="19"/>
      <c r="K18" s="10"/>
      <c r="L18" s="127" t="s">
        <v>34</v>
      </c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9"/>
      <c r="X18" s="10"/>
      <c r="Y18" s="129" t="s">
        <v>44</v>
      </c>
      <c r="Z18" s="129"/>
      <c r="AA18" s="129"/>
      <c r="AB18" s="129"/>
      <c r="AC18" s="129"/>
      <c r="AD18" s="129"/>
      <c r="AE18" s="129"/>
      <c r="AF18" s="19"/>
      <c r="AG18" s="10"/>
      <c r="AH18" s="127" t="s">
        <v>36</v>
      </c>
      <c r="AI18" s="127"/>
      <c r="AJ18" s="127"/>
      <c r="AK18" s="127"/>
      <c r="AL18" s="127"/>
      <c r="AM18" s="127"/>
      <c r="AN18" s="127"/>
      <c r="AO18" s="19"/>
    </row>
    <row r="19" spans="2:41" x14ac:dyDescent="0.25">
      <c r="B19" s="10"/>
      <c r="C19" s="127"/>
      <c r="D19" s="127"/>
      <c r="E19" s="127"/>
      <c r="F19" s="127"/>
      <c r="G19" s="127"/>
      <c r="H19" s="127"/>
      <c r="I19" s="127"/>
      <c r="J19" s="19"/>
      <c r="K19" s="10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9"/>
      <c r="X19" s="10"/>
      <c r="Y19" s="129"/>
      <c r="Z19" s="129"/>
      <c r="AA19" s="129"/>
      <c r="AB19" s="129"/>
      <c r="AC19" s="129"/>
      <c r="AD19" s="129"/>
      <c r="AE19" s="129"/>
      <c r="AF19" s="19"/>
      <c r="AG19" s="10"/>
      <c r="AH19" s="127"/>
      <c r="AI19" s="127"/>
      <c r="AJ19" s="127"/>
      <c r="AK19" s="127"/>
      <c r="AL19" s="127"/>
      <c r="AM19" s="127"/>
      <c r="AN19" s="127"/>
      <c r="AO19" s="19"/>
    </row>
    <row r="20" spans="2:41" x14ac:dyDescent="0.25">
      <c r="B20" s="10"/>
      <c r="C20" s="127"/>
      <c r="D20" s="127"/>
      <c r="E20" s="127"/>
      <c r="F20" s="127"/>
      <c r="G20" s="127"/>
      <c r="H20" s="127"/>
      <c r="I20" s="127"/>
      <c r="J20" s="19"/>
      <c r="K20" s="10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22"/>
      <c r="X20" s="23"/>
      <c r="Y20" s="129"/>
      <c r="Z20" s="129"/>
      <c r="AA20" s="129"/>
      <c r="AB20" s="129"/>
      <c r="AC20" s="129"/>
      <c r="AD20" s="129"/>
      <c r="AE20" s="129"/>
      <c r="AF20" s="22"/>
      <c r="AG20" s="23"/>
      <c r="AH20" s="127"/>
      <c r="AI20" s="127"/>
      <c r="AJ20" s="127"/>
      <c r="AK20" s="127"/>
      <c r="AL20" s="127"/>
      <c r="AM20" s="127"/>
      <c r="AN20" s="127"/>
      <c r="AO20" s="19"/>
    </row>
    <row r="21" spans="2:41" x14ac:dyDescent="0.25">
      <c r="B21" s="10"/>
      <c r="C21" s="60"/>
      <c r="D21" s="60"/>
      <c r="E21" s="60"/>
      <c r="F21" s="60"/>
      <c r="G21" s="60"/>
      <c r="H21" s="60"/>
      <c r="I21" s="60"/>
      <c r="J21" s="19"/>
      <c r="K21" s="1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19"/>
      <c r="X21" s="10"/>
      <c r="Y21" s="60"/>
      <c r="Z21" s="60"/>
      <c r="AA21" s="60"/>
      <c r="AB21" s="60"/>
      <c r="AC21" s="60"/>
      <c r="AD21" s="60"/>
      <c r="AE21" s="60"/>
      <c r="AF21" s="19"/>
      <c r="AG21" s="10"/>
      <c r="AH21" s="60"/>
      <c r="AI21" s="60"/>
      <c r="AJ21" s="60"/>
      <c r="AK21" s="60"/>
      <c r="AL21" s="60"/>
      <c r="AM21" s="60"/>
      <c r="AN21" s="60"/>
      <c r="AO21" s="19"/>
    </row>
    <row r="22" spans="2:41" x14ac:dyDescent="0.25">
      <c r="B22" s="10"/>
      <c r="C22" s="60"/>
      <c r="D22" s="60"/>
      <c r="E22" s="87" t="s">
        <v>45</v>
      </c>
      <c r="F22" s="87"/>
      <c r="G22" s="87"/>
      <c r="H22" s="60"/>
      <c r="I22" s="60"/>
      <c r="J22" s="19"/>
      <c r="K22" s="10"/>
      <c r="L22" s="60"/>
      <c r="M22" s="60"/>
      <c r="N22" s="60"/>
      <c r="O22" s="60"/>
      <c r="P22" s="20">
        <f>IF(P23=0,0,SUM('1ERPA'!AN17:AN66)/10)</f>
        <v>129.93333333333334</v>
      </c>
      <c r="Q22" s="128" t="s">
        <v>41</v>
      </c>
      <c r="R22" s="128">
        <f>IF(P23="",0,P22/P23)</f>
        <v>9.2809523809523817</v>
      </c>
      <c r="S22" s="60"/>
      <c r="T22" s="60"/>
      <c r="U22" s="60"/>
      <c r="V22" s="60"/>
      <c r="W22" s="19"/>
      <c r="X22" s="10"/>
      <c r="Y22" s="60"/>
      <c r="Z22" s="60"/>
      <c r="AA22" s="49" t="s">
        <v>46</v>
      </c>
      <c r="AB22" s="49" t="s">
        <v>38</v>
      </c>
      <c r="AC22" s="49">
        <v>100</v>
      </c>
      <c r="AD22" s="60"/>
      <c r="AE22" s="60"/>
      <c r="AF22" s="19"/>
      <c r="AG22" s="10"/>
      <c r="AH22" s="60"/>
      <c r="AI22" s="72">
        <v>10</v>
      </c>
      <c r="AJ22" s="49" t="s">
        <v>38</v>
      </c>
      <c r="AK22" s="49">
        <f>AC22</f>
        <v>100</v>
      </c>
      <c r="AL22" s="127" t="s">
        <v>41</v>
      </c>
      <c r="AM22" s="127">
        <f>IF(AI23="",0,(AI22*AK22)/AI23)</f>
        <v>83.333333333333329</v>
      </c>
      <c r="AN22" s="60"/>
      <c r="AO22" s="19"/>
    </row>
    <row r="23" spans="2:41" x14ac:dyDescent="0.25">
      <c r="B23" s="10"/>
      <c r="C23" s="60"/>
      <c r="D23" s="60"/>
      <c r="E23" s="127" t="s">
        <v>37</v>
      </c>
      <c r="F23" s="127"/>
      <c r="G23" s="127"/>
      <c r="H23" s="60"/>
      <c r="I23" s="60"/>
      <c r="J23" s="19"/>
      <c r="K23" s="10"/>
      <c r="L23" s="60"/>
      <c r="M23" s="60"/>
      <c r="N23" s="60"/>
      <c r="O23" s="60"/>
      <c r="P23" s="60">
        <f>AF3</f>
        <v>14</v>
      </c>
      <c r="Q23" s="128"/>
      <c r="R23" s="128"/>
      <c r="S23" s="60"/>
      <c r="T23" s="60"/>
      <c r="U23" s="60"/>
      <c r="V23" s="60"/>
      <c r="W23" s="19"/>
      <c r="X23" s="10"/>
      <c r="Y23" s="60"/>
      <c r="Z23" s="60"/>
      <c r="AA23" s="127" t="s">
        <v>47</v>
      </c>
      <c r="AB23" s="127"/>
      <c r="AC23" s="127"/>
      <c r="AD23" s="60"/>
      <c r="AE23" s="60"/>
      <c r="AF23" s="19"/>
      <c r="AG23" s="10"/>
      <c r="AH23" s="60"/>
      <c r="AI23" s="130">
        <v>12</v>
      </c>
      <c r="AJ23" s="130"/>
      <c r="AK23" s="130"/>
      <c r="AL23" s="127"/>
      <c r="AM23" s="127"/>
      <c r="AN23" s="60"/>
      <c r="AO23" s="19"/>
    </row>
    <row r="24" spans="2:41" x14ac:dyDescent="0.25">
      <c r="B24" s="24"/>
      <c r="C24" s="49"/>
      <c r="D24" s="49"/>
      <c r="E24" s="49"/>
      <c r="F24" s="49"/>
      <c r="G24" s="49"/>
      <c r="H24" s="49"/>
      <c r="I24" s="49"/>
      <c r="J24" s="25"/>
      <c r="K24" s="24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25"/>
      <c r="X24" s="24"/>
      <c r="Y24" s="49"/>
      <c r="Z24" s="49"/>
      <c r="AA24" s="49"/>
      <c r="AB24" s="49"/>
      <c r="AC24" s="49"/>
      <c r="AD24" s="49"/>
      <c r="AE24" s="49"/>
      <c r="AF24" s="25"/>
      <c r="AG24" s="24"/>
      <c r="AH24" s="49"/>
      <c r="AI24" s="49"/>
      <c r="AJ24" s="49"/>
      <c r="AK24" s="49"/>
      <c r="AL24" s="49"/>
      <c r="AM24" s="49"/>
      <c r="AN24" s="49"/>
      <c r="AO24" s="25"/>
    </row>
    <row r="26" spans="2:41" x14ac:dyDescent="0.25">
      <c r="C26" s="5" t="s">
        <v>48</v>
      </c>
      <c r="K26" s="47" t="s">
        <v>49</v>
      </c>
      <c r="L26" s="4" t="s">
        <v>50</v>
      </c>
      <c r="M26" s="4"/>
      <c r="N26" s="4"/>
      <c r="S26" s="4"/>
      <c r="T26" s="4"/>
    </row>
    <row r="27" spans="2:41" x14ac:dyDescent="0.25">
      <c r="C27" s="47" t="s">
        <v>51</v>
      </c>
      <c r="D27" s="4" t="s">
        <v>52</v>
      </c>
      <c r="E27" s="4"/>
      <c r="F27" s="4"/>
      <c r="G27" s="4"/>
      <c r="H27" s="4"/>
      <c r="K27" s="47" t="s">
        <v>53</v>
      </c>
      <c r="L27" s="4" t="s">
        <v>54</v>
      </c>
      <c r="M27" s="4"/>
      <c r="N27" s="4"/>
      <c r="AE27" s="83" t="s">
        <v>55</v>
      </c>
      <c r="AF27" s="83"/>
      <c r="AG27" s="98">
        <v>3</v>
      </c>
      <c r="AH27" s="83" t="s">
        <v>56</v>
      </c>
      <c r="AI27" s="98" t="s">
        <v>125</v>
      </c>
      <c r="AJ27" s="98"/>
      <c r="AK27" s="98"/>
      <c r="AL27" s="83" t="s">
        <v>56</v>
      </c>
      <c r="AM27" s="98">
        <v>2019</v>
      </c>
      <c r="AN27" s="98"/>
    </row>
    <row r="28" spans="2:41" x14ac:dyDescent="0.25">
      <c r="C28" s="47" t="s">
        <v>22</v>
      </c>
      <c r="D28" s="4" t="s">
        <v>57</v>
      </c>
      <c r="E28" s="4"/>
      <c r="F28" s="4"/>
      <c r="G28" s="4"/>
      <c r="H28" s="4"/>
      <c r="K28" s="47" t="s">
        <v>58</v>
      </c>
      <c r="L28" s="4" t="s">
        <v>59</v>
      </c>
      <c r="M28" s="4"/>
      <c r="N28" s="4"/>
      <c r="S28" s="87" t="str">
        <f>IF('1ERPA'!X10="","",'1ERPA'!X10)</f>
        <v>ALDO ORTEGA PACHECO</v>
      </c>
      <c r="T28" s="87"/>
      <c r="U28" s="87"/>
      <c r="V28" s="87"/>
      <c r="W28" s="87"/>
      <c r="X28" s="87"/>
      <c r="Y28" s="87"/>
      <c r="Z28" s="87"/>
      <c r="AA28" s="87"/>
      <c r="AB28" s="87"/>
      <c r="AC28" s="87"/>
      <c r="AE28" s="83"/>
      <c r="AF28" s="83"/>
      <c r="AG28" s="98"/>
      <c r="AH28" s="83"/>
      <c r="AI28" s="98"/>
      <c r="AJ28" s="98"/>
      <c r="AK28" s="98"/>
      <c r="AL28" s="83"/>
      <c r="AM28" s="98"/>
      <c r="AN28" s="98"/>
    </row>
    <row r="29" spans="2:41" x14ac:dyDescent="0.25">
      <c r="C29" s="47" t="s">
        <v>60</v>
      </c>
      <c r="D29" s="4" t="s">
        <v>61</v>
      </c>
      <c r="E29" s="4"/>
      <c r="F29" s="4"/>
      <c r="G29" s="4"/>
      <c r="H29" s="4"/>
      <c r="K29" s="47" t="s">
        <v>62</v>
      </c>
      <c r="L29" s="4" t="s">
        <v>63</v>
      </c>
      <c r="M29" s="4"/>
      <c r="N29" s="4"/>
      <c r="S29" s="115" t="s">
        <v>26</v>
      </c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E29" s="34" t="s">
        <v>92</v>
      </c>
    </row>
    <row r="31" spans="2:41" x14ac:dyDescent="0.25">
      <c r="B31" s="91" t="s">
        <v>64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</row>
    <row r="32" spans="2:41" x14ac:dyDescent="0.25">
      <c r="B32" s="91" t="s">
        <v>65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 t="s">
        <v>66</v>
      </c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</row>
    <row r="33" spans="1:41" x14ac:dyDescent="0.25">
      <c r="A33" s="47">
        <f t="shared" ref="A33:A38" si="0">A32+1</f>
        <v>1</v>
      </c>
      <c r="B33" s="91" t="str">
        <f>IFERROR(VLOOKUP(A33,'1ERPA'!$E$17:$F$66,2,FALSE),"")</f>
        <v/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131" t="str">
        <f>IF(B33="","",IF(IFERROR(VLOOKUP(B33,'1ERPA'!$F$17:$AO$66,36,FALSE),0)=$AE$29,"SIN DERECHO POR FALTAS",IF(VLOOKUP(B33,'1ERPM'!B20:Y69,22,FALSE)&lt;0.3,IF(VLOOKUP(B33,'1ERPM'!B20:Y69,21,FALSE)&lt;0.3,"NO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3"/>
    </row>
    <row r="34" spans="1:41" x14ac:dyDescent="0.25">
      <c r="A34" s="47">
        <f t="shared" si="0"/>
        <v>2</v>
      </c>
      <c r="B34" s="91" t="str">
        <f>IFERROR(VLOOKUP(A34,'1ERPA'!$E$17:$F$66,2,FALSE),"")</f>
        <v/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131" t="str">
        <f>IF(B34="","",IF(IFERROR(VLOOKUP(B34,'1ERPA'!$F$17:$AO$66,36,FALSE),0)=$AE$29,"SIN DERECHO POR FALTAS",IF(VLOOKUP(B34,'1ERPM'!B21:Y70,22,FALSE)&lt;0.3,IF(VLOOKUP(B34,'1ERPM'!B21:Y70,21,FALSE)&lt;0.3,"NO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3"/>
    </row>
    <row r="35" spans="1:41" x14ac:dyDescent="0.25">
      <c r="A35" s="47">
        <f t="shared" si="0"/>
        <v>3</v>
      </c>
      <c r="B35" s="91" t="str">
        <f>IFERROR(VLOOKUP(A35,'1ERPA'!$E$17:$F$66,2,FALSE),"")</f>
        <v/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131" t="str">
        <f>IF(B35="","",IF(IFERROR(VLOOKUP(B35,'1ERPA'!$F$17:$AO$66,36,FALSE),0)=$AE$29,"SIN DERECHO POR FALTAS",IF(VLOOKUP(B35,'1ERPM'!B22:Y71,22,FALSE)&lt;0.3,IF(VLOOKUP(B35,'1ERPM'!B22:Y71,21,FALSE)&lt;0.3,"NO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3"/>
    </row>
    <row r="36" spans="1:41" x14ac:dyDescent="0.25">
      <c r="A36" s="47">
        <f t="shared" si="0"/>
        <v>4</v>
      </c>
      <c r="B36" s="91" t="str">
        <f>IFERROR(VLOOKUP(A36,'1ERPA'!$E$17:$F$66,2,FALSE),"")</f>
        <v/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131" t="str">
        <f>IF(B36="","",IF(IFERROR(VLOOKUP(B36,'1ERPA'!$F$17:$AO$66,36,FALSE),0)=$AE$29,"SIN DERECHO POR FALTAS",IF(VLOOKUP(B36,'1ERPM'!B24:Y72,22,FALSE)&lt;0.3,IF(VLOOKUP(B36,'1ERPM'!B24:Y72,21,FALSE)&lt;0.3,"NO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3"/>
    </row>
    <row r="37" spans="1:41" x14ac:dyDescent="0.25">
      <c r="A37" s="47">
        <f t="shared" si="0"/>
        <v>5</v>
      </c>
      <c r="B37" s="91" t="str">
        <f>IFERROR(VLOOKUP(A37,'1ERPA'!$E$17:$F$66,2,FALSE),"")</f>
        <v/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131" t="str">
        <f>IF(B37="","",IF(IFERROR(VLOOKUP(B37,'1ERPA'!$F$17:$AO$66,36,FALSE),0)=$AE$29,"SIN DERECHO POR FALTAS",IF(VLOOKUP(B37,'1ERPM'!B25:Y73,22,FALSE)&lt;0.3,IF(VLOOKUP(B37,'1ERPM'!B25:Y73,21,FALSE)&lt;0.3,"NO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3"/>
    </row>
    <row r="38" spans="1:41" x14ac:dyDescent="0.25">
      <c r="A38" s="47">
        <f t="shared" si="0"/>
        <v>6</v>
      </c>
      <c r="B38" s="91" t="str">
        <f>IF('1ERPA'!E16&gt;6,"Y "&amp;'1ERPA'!E16-5&amp;" MÁS REPROBADOS",IFERROR(VLOOKUP(A38,'1ERPA'!$E$17:$F$66,2,FALSE),""))</f>
        <v/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131" t="str">
        <f>IF(IFERROR(VLOOKUP(A38,'1ERPA'!$E$17:$F$66,2,FALSE),"")=B38,IF(B38="","",IF(IFERROR(VLOOKUP(B38,'1ERPA'!$F$17:$AO$66,36,FALSE),0)=$AE$29,"SIN DERECHO POR FALTAS",IF(VLOOKUP(B38,'1ERPM'!B26:Y74,22,FALSE)&lt;0.3,IF(VLOOKUP(B38,'1ERPM'!B26:Y74,21,FALSE)&lt;0.3,"NO ENTREGO, LOS INDICADORES DE DESEMPEÑO Y EVIDENCIAS DE APRENDIZAJE NECESARIAS PARA APROBAR","NO ENTREGO, LOS INDICADORES DE DESEMPEÑO NECESARIOS PARA APROBAR"),"NO ENTREGO, LAS EVIDENCIAS DE APRENDIZAJE NECESARIOS PARA APROBAR"))),"SIN DERECHO POR FALTAS Y/O POR NO ENTREGAR LAS EVIDENCIAS NECESARIAS")</f>
        <v/>
      </c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3"/>
    </row>
    <row r="39" spans="1:41" x14ac:dyDescent="0.25">
      <c r="AC39" s="47" t="str">
        <f>IF('1ERPA'!$C$16&lt;&gt;0,"CONTACTAR A LOS ALUMNOS PARA SABER QUE SUCEDE",IF('1ERPA'!$D$16&lt;&gt;0,"ASESORIAS PARA QUE MEJORE SU CALIFICACIÓN",""))</f>
        <v/>
      </c>
    </row>
    <row r="40" spans="1:41" x14ac:dyDescent="0.25">
      <c r="B40" s="91" t="s">
        <v>67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</row>
    <row r="41" spans="1:41" x14ac:dyDescent="0.25">
      <c r="B41" s="91" t="str">
        <f>IF(AND('1ERPA'!C16&gt;0,'1ERPA'!D16=0),"CONTACTAR A LOS ALUMNOS PARA SABER QUE SUCEDE CON SUS ASISTENCIAS",IF(AND('1ERPA'!C16=0,'1ERPA'!D16&gt;0),"ASESORIAS PARA QUE MEJOREN SUS CALIFICACIONES",IF(AND('1ERPA'!C16&gt;0,'1ERPA'!D16&gt;0),"ASESORIAS PARA QUE MEJOREN SUS CALIFICACIONES Y CONTACTAR A LOS ALUMNOS PARA SABER QUE SUCEDE CON SUS ASISTENCIAS","")))</f>
        <v/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</row>
    <row r="42" spans="1:41" x14ac:dyDescent="0.2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</row>
    <row r="43" spans="1:41" x14ac:dyDescent="0.2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</row>
    <row r="44" spans="1:41" x14ac:dyDescent="0.2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</row>
    <row r="45" spans="1:4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x14ac:dyDescent="0.25">
      <c r="B46" s="91" t="s">
        <v>68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</row>
    <row r="47" spans="1:41" x14ac:dyDescent="0.25">
      <c r="B47" s="91" t="s">
        <v>69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 t="s">
        <v>70</v>
      </c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</row>
    <row r="48" spans="1:4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</row>
    <row r="49" spans="2:4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</row>
    <row r="50" spans="2:41" x14ac:dyDescent="0.2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</row>
    <row r="51" spans="2:41" x14ac:dyDescent="0.2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</row>
  </sheetData>
  <sheetProtection algorithmName="SHA-512" hashValue="PYQ57nZpxgz5WKHdGJlOygiX6cuNlbU8JCm1oNGQu6lpujp9U2kGe8k+wjMDI/WzIASLoOkEGLpURh5mQmv8dg==" saltValue="lcSnoM0tSjE294GuBj7BWA==" spinCount="100000" sheet="1"/>
  <mergeCells count="69">
    <mergeCell ref="B40:AO40"/>
    <mergeCell ref="B51:U51"/>
    <mergeCell ref="V51:AO51"/>
    <mergeCell ref="B48:U48"/>
    <mergeCell ref="V48:AO48"/>
    <mergeCell ref="B49:U49"/>
    <mergeCell ref="V49:AO49"/>
    <mergeCell ref="B50:U50"/>
    <mergeCell ref="V50:AO50"/>
    <mergeCell ref="B43:AO43"/>
    <mergeCell ref="B44:AO44"/>
    <mergeCell ref="B46:AO46"/>
    <mergeCell ref="B47:U47"/>
    <mergeCell ref="V47:AO47"/>
    <mergeCell ref="B42:AO42"/>
    <mergeCell ref="B31:AO31"/>
    <mergeCell ref="B32:U32"/>
    <mergeCell ref="V32:AO32"/>
    <mergeCell ref="B41:AO41"/>
    <mergeCell ref="B34:U34"/>
    <mergeCell ref="V34:AO34"/>
    <mergeCell ref="B35:U35"/>
    <mergeCell ref="V35:AO35"/>
    <mergeCell ref="B36:U36"/>
    <mergeCell ref="V36:AO36"/>
    <mergeCell ref="B33:U33"/>
    <mergeCell ref="V33:AO33"/>
    <mergeCell ref="B37:U37"/>
    <mergeCell ref="V37:AO37"/>
    <mergeCell ref="B38:U38"/>
    <mergeCell ref="V38:AO38"/>
    <mergeCell ref="S29:AC29"/>
    <mergeCell ref="E22:G22"/>
    <mergeCell ref="Q22:Q23"/>
    <mergeCell ref="R22:R23"/>
    <mergeCell ref="AL22:AL23"/>
    <mergeCell ref="E23:G23"/>
    <mergeCell ref="AA23:AC23"/>
    <mergeCell ref="AI23:AK23"/>
    <mergeCell ref="AE27:AF28"/>
    <mergeCell ref="AG27:AG28"/>
    <mergeCell ref="AH27:AH28"/>
    <mergeCell ref="AI27:AK28"/>
    <mergeCell ref="AL27:AL28"/>
    <mergeCell ref="C18:I20"/>
    <mergeCell ref="L18:V20"/>
    <mergeCell ref="Y18:AE20"/>
    <mergeCell ref="AH18:AN20"/>
    <mergeCell ref="AM27:AN28"/>
    <mergeCell ref="S28:AC28"/>
    <mergeCell ref="AM22:AM23"/>
    <mergeCell ref="C10:I12"/>
    <mergeCell ref="L10:V12"/>
    <mergeCell ref="Y10:AE12"/>
    <mergeCell ref="AH10:AN12"/>
    <mergeCell ref="S14:S15"/>
    <mergeCell ref="T14:T15"/>
    <mergeCell ref="AL14:AL15"/>
    <mergeCell ref="AM14:AM15"/>
    <mergeCell ref="D15:H15"/>
    <mergeCell ref="N15:R15"/>
    <mergeCell ref="AA15:AC15"/>
    <mergeCell ref="AI15:AK15"/>
    <mergeCell ref="AD1:AO2"/>
    <mergeCell ref="AF3:AO3"/>
    <mergeCell ref="F4:P7"/>
    <mergeCell ref="AA6:AB6"/>
    <mergeCell ref="AD6:AF6"/>
    <mergeCell ref="AI6:AN6"/>
  </mergeCells>
  <printOptions horizontalCentered="1" verticalCentered="1"/>
  <pageMargins left="0.39370078740157483" right="0.39370078740157483" top="0.78740157480314965" bottom="0.39370078740157483" header="0" footer="0"/>
  <pageSetup scale="9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W66"/>
  <sheetViews>
    <sheetView zoomScale="90" zoomScaleNormal="90" workbookViewId="0">
      <selection sqref="A1:AW1"/>
    </sheetView>
  </sheetViews>
  <sheetFormatPr baseColWidth="10" defaultColWidth="3" defaultRowHeight="11.25" x14ac:dyDescent="0.25"/>
  <cols>
    <col min="1" max="1" width="3" style="47" customWidth="1"/>
    <col min="2" max="5" width="3" style="47" hidden="1" customWidth="1"/>
    <col min="6" max="6" width="38.85546875" style="47" bestFit="1" customWidth="1"/>
    <col min="7" max="36" width="3" style="47" customWidth="1"/>
    <col min="37" max="39" width="3.5703125" style="47" customWidth="1"/>
    <col min="40" max="40" width="3.5703125" style="47" bestFit="1" customWidth="1"/>
    <col min="41" max="41" width="4" style="47" customWidth="1"/>
    <col min="42" max="42" width="6.7109375" style="47" customWidth="1"/>
    <col min="43" max="49" width="3.5703125" style="47" customWidth="1"/>
    <col min="50" max="249" width="11.42578125" style="47" customWidth="1"/>
    <col min="250" max="250" width="3" style="47" customWidth="1"/>
    <col min="251" max="251" width="30" style="47" bestFit="1" customWidth="1"/>
    <col min="252" max="16384" width="3" style="47"/>
  </cols>
  <sheetData>
    <row r="1" spans="1:49" ht="15" customHeight="1" x14ac:dyDescent="0.25">
      <c r="A1" s="83" t="s">
        <v>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</row>
    <row r="2" spans="1:49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U2" s="83" t="s">
        <v>81</v>
      </c>
      <c r="V2" s="83"/>
      <c r="W2" s="83"/>
      <c r="X2" s="83"/>
      <c r="Y2" s="83"/>
      <c r="Z2" s="83" t="str">
        <f>IF('1ERPA'!W2="","",'1ERPA'!W2)</f>
        <v>2018-2019</v>
      </c>
      <c r="AA2" s="83"/>
      <c r="AB2" s="8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9" ht="15" customHeight="1" x14ac:dyDescent="0.25">
      <c r="A3" s="83" t="s">
        <v>74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</row>
    <row r="4" spans="1:49" ht="11.25" customHeight="1" x14ac:dyDescent="0.25"/>
    <row r="5" spans="1:49" ht="11.25" customHeight="1" x14ac:dyDescent="0.25">
      <c r="F5" s="3"/>
      <c r="H5" s="1"/>
      <c r="I5" s="1"/>
      <c r="J5" s="1"/>
      <c r="K5" s="60"/>
      <c r="L5" s="2" t="s">
        <v>10</v>
      </c>
      <c r="M5" s="87" t="str">
        <f>IF('1ERPA'!M5="","",'1ERPA'!M5)</f>
        <v>Ingeniería en Sistemas Computacionales</v>
      </c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60"/>
      <c r="Z5" s="1"/>
      <c r="AB5" s="1"/>
      <c r="AC5" s="2" t="s">
        <v>11</v>
      </c>
      <c r="AD5" s="134" t="str">
        <f>IF('1ERPA'!AD5="","",'1ERPA'!AD5)</f>
        <v>SEGURIDAD INFORMÁTICA Y DE REDES</v>
      </c>
      <c r="AE5" s="134"/>
      <c r="AF5" s="134"/>
      <c r="AG5" s="134"/>
      <c r="AH5" s="134"/>
      <c r="AI5" s="134"/>
      <c r="AJ5" s="1"/>
    </row>
    <row r="6" spans="1:49" ht="11.25" customHeight="1" x14ac:dyDescent="0.25"/>
    <row r="7" spans="1:49" ht="11.25" customHeight="1" x14ac:dyDescent="0.25">
      <c r="F7" s="3"/>
      <c r="G7" s="1"/>
      <c r="J7" s="3" t="str">
        <f>'1ERPA'!J7</f>
        <v>CUATRIMESTRE:</v>
      </c>
      <c r="K7" s="87" t="str">
        <f>IF('1ERPA'!K7="","",'1ERPA'!K7)</f>
        <v>QUINTO</v>
      </c>
      <c r="L7" s="87"/>
      <c r="M7" s="87"/>
      <c r="P7" s="3" t="s">
        <v>12</v>
      </c>
      <c r="Q7" s="49" t="str">
        <f>IF('1ERPA'!Q7="","",'1ERPA'!Q7)</f>
        <v>A</v>
      </c>
      <c r="U7" s="3" t="s">
        <v>13</v>
      </c>
      <c r="V7" s="49" t="str">
        <f>IF('1ERPA'!V7="","",'1ERPA'!V7)</f>
        <v>A</v>
      </c>
    </row>
    <row r="8" spans="1:49" ht="11.25" customHeight="1" x14ac:dyDescent="0.25">
      <c r="F8" s="3"/>
      <c r="G8" s="1"/>
      <c r="J8" s="3"/>
      <c r="K8" s="60"/>
      <c r="L8" s="60"/>
      <c r="M8" s="60"/>
      <c r="P8" s="3"/>
      <c r="Q8" s="60"/>
      <c r="U8" s="3"/>
      <c r="V8" s="60"/>
    </row>
    <row r="9" spans="1:49" ht="15" customHeight="1" x14ac:dyDescent="0.25">
      <c r="A9" s="88" t="s">
        <v>14</v>
      </c>
      <c r="B9" s="51"/>
      <c r="C9" s="51"/>
      <c r="D9" s="51"/>
      <c r="E9" s="51"/>
      <c r="F9" s="91" t="s">
        <v>15</v>
      </c>
      <c r="H9" s="5" t="s">
        <v>16</v>
      </c>
      <c r="L9" s="47" t="s">
        <v>17</v>
      </c>
      <c r="M9" s="5" t="s">
        <v>18</v>
      </c>
      <c r="T9" s="5"/>
      <c r="X9" s="4"/>
      <c r="Y9" s="4"/>
      <c r="Z9" s="4"/>
      <c r="AA9" s="4"/>
      <c r="AF9" s="4"/>
      <c r="AG9" s="4"/>
      <c r="AH9" s="4"/>
      <c r="AI9" s="4"/>
      <c r="AK9" s="86" t="s">
        <v>19</v>
      </c>
      <c r="AL9" s="86" t="s">
        <v>20</v>
      </c>
      <c r="AM9" s="86" t="s">
        <v>21</v>
      </c>
      <c r="AN9" s="97" t="s">
        <v>78</v>
      </c>
      <c r="AO9" s="97"/>
      <c r="AP9" s="97"/>
      <c r="AQ9" s="97"/>
      <c r="AR9" s="108" t="s">
        <v>30</v>
      </c>
      <c r="AS9" s="109"/>
      <c r="AT9" s="110"/>
      <c r="AU9" s="100" t="s">
        <v>71</v>
      </c>
      <c r="AV9" s="100" t="s">
        <v>72</v>
      </c>
      <c r="AW9" s="100" t="s">
        <v>73</v>
      </c>
    </row>
    <row r="10" spans="1:49" ht="15" customHeight="1" x14ac:dyDescent="0.25">
      <c r="A10" s="89"/>
      <c r="B10" s="52"/>
      <c r="C10" s="52"/>
      <c r="D10" s="52"/>
      <c r="E10" s="52"/>
      <c r="F10" s="91"/>
      <c r="L10" s="47" t="s">
        <v>22</v>
      </c>
      <c r="M10" s="5" t="s">
        <v>23</v>
      </c>
      <c r="X10" s="87" t="str">
        <f>IF('1ERPA'!X10="","",'1ERPA'!X10)</f>
        <v>ALDO ORTEGA PACHECO</v>
      </c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K10" s="86"/>
      <c r="AL10" s="86"/>
      <c r="AM10" s="86"/>
      <c r="AN10" s="86" t="s">
        <v>27</v>
      </c>
      <c r="AO10" s="86"/>
      <c r="AP10" s="86" t="s">
        <v>28</v>
      </c>
      <c r="AQ10" s="86" t="s">
        <v>29</v>
      </c>
      <c r="AR10" s="137"/>
      <c r="AS10" s="120"/>
      <c r="AT10" s="138"/>
      <c r="AU10" s="139"/>
      <c r="AV10" s="139"/>
      <c r="AW10" s="139"/>
    </row>
    <row r="11" spans="1:49" ht="15" customHeight="1" x14ac:dyDescent="0.25">
      <c r="A11" s="89"/>
      <c r="B11" s="52"/>
      <c r="C11" s="52"/>
      <c r="D11" s="52"/>
      <c r="E11" s="52"/>
      <c r="F11" s="91"/>
      <c r="L11" s="47" t="s">
        <v>24</v>
      </c>
      <c r="M11" s="5" t="s">
        <v>25</v>
      </c>
      <c r="X11" s="117" t="s">
        <v>26</v>
      </c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K11" s="86"/>
      <c r="AL11" s="86"/>
      <c r="AM11" s="86"/>
      <c r="AN11" s="86"/>
      <c r="AO11" s="86"/>
      <c r="AP11" s="86"/>
      <c r="AQ11" s="86"/>
      <c r="AR11" s="100" t="s">
        <v>21</v>
      </c>
      <c r="AS11" s="100" t="s">
        <v>27</v>
      </c>
      <c r="AT11" s="100" t="s">
        <v>29</v>
      </c>
      <c r="AU11" s="139"/>
      <c r="AV11" s="139"/>
      <c r="AW11" s="139"/>
    </row>
    <row r="12" spans="1:49" ht="87" customHeight="1" x14ac:dyDescent="0.25">
      <c r="A12" s="89"/>
      <c r="B12" s="52"/>
      <c r="C12" s="52"/>
      <c r="D12" s="52"/>
      <c r="E12" s="52"/>
      <c r="F12" s="91"/>
      <c r="G12" s="92" t="s">
        <v>74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2"/>
      <c r="AK12" s="86"/>
      <c r="AL12" s="86"/>
      <c r="AM12" s="86"/>
      <c r="AN12" s="86"/>
      <c r="AO12" s="86"/>
      <c r="AP12" s="86"/>
      <c r="AQ12" s="86"/>
      <c r="AR12" s="139"/>
      <c r="AS12" s="139"/>
      <c r="AT12" s="139"/>
      <c r="AU12" s="139"/>
      <c r="AV12" s="139"/>
      <c r="AW12" s="139"/>
    </row>
    <row r="13" spans="1:49" ht="11.25" customHeight="1" x14ac:dyDescent="0.2">
      <c r="A13" s="89"/>
      <c r="B13" s="10"/>
      <c r="C13" s="10"/>
      <c r="D13" s="10"/>
      <c r="E13" s="10"/>
      <c r="F13" s="92"/>
      <c r="G13" s="104" t="s">
        <v>126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3" t="s">
        <v>40</v>
      </c>
      <c r="V13" s="103"/>
      <c r="W13" s="106" t="s">
        <v>128</v>
      </c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7"/>
      <c r="AK13" s="99"/>
      <c r="AL13" s="86"/>
      <c r="AM13" s="86"/>
      <c r="AN13" s="86"/>
      <c r="AO13" s="86"/>
      <c r="AP13" s="86"/>
      <c r="AQ13" s="86"/>
      <c r="AR13" s="139"/>
      <c r="AS13" s="139"/>
      <c r="AT13" s="139"/>
      <c r="AU13" s="139"/>
      <c r="AV13" s="139"/>
      <c r="AW13" s="139"/>
    </row>
    <row r="14" spans="1:49" x14ac:dyDescent="0.2">
      <c r="A14" s="89"/>
      <c r="B14" s="10"/>
      <c r="C14" s="10"/>
      <c r="D14" s="10"/>
      <c r="E14" s="10"/>
      <c r="F14" s="92"/>
      <c r="G14" s="27" t="s">
        <v>106</v>
      </c>
      <c r="H14" s="27" t="s">
        <v>105</v>
      </c>
      <c r="I14" s="27" t="s">
        <v>106</v>
      </c>
      <c r="J14" s="27" t="s">
        <v>105</v>
      </c>
      <c r="K14" s="27" t="s">
        <v>106</v>
      </c>
      <c r="L14" s="27" t="s">
        <v>105</v>
      </c>
      <c r="M14" s="27" t="s">
        <v>106</v>
      </c>
      <c r="N14" s="27" t="s">
        <v>105</v>
      </c>
      <c r="O14" s="27" t="s">
        <v>106</v>
      </c>
      <c r="P14" s="27" t="s">
        <v>105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99"/>
      <c r="AL14" s="86"/>
      <c r="AM14" s="100"/>
      <c r="AN14" s="86"/>
      <c r="AO14" s="86"/>
      <c r="AP14" s="86"/>
      <c r="AQ14" s="86"/>
      <c r="AR14" s="139"/>
      <c r="AS14" s="139"/>
      <c r="AT14" s="139"/>
      <c r="AU14" s="139"/>
      <c r="AV14" s="139"/>
      <c r="AW14" s="139"/>
    </row>
    <row r="15" spans="1:49" ht="11.25" customHeight="1" x14ac:dyDescent="0.2">
      <c r="A15" s="89"/>
      <c r="B15" s="52"/>
      <c r="C15" s="52"/>
      <c r="D15" s="52"/>
      <c r="E15" s="52"/>
      <c r="F15" s="91"/>
      <c r="G15" s="28">
        <v>28</v>
      </c>
      <c r="H15" s="27">
        <v>1</v>
      </c>
      <c r="I15" s="27">
        <f>H15+4</f>
        <v>5</v>
      </c>
      <c r="J15" s="27">
        <f>I15+3</f>
        <v>8</v>
      </c>
      <c r="K15" s="27">
        <f>J15+4</f>
        <v>12</v>
      </c>
      <c r="L15" s="27">
        <f>K15+3</f>
        <v>15</v>
      </c>
      <c r="M15" s="27">
        <f>L15+4</f>
        <v>19</v>
      </c>
      <c r="N15" s="27">
        <f>M15+3</f>
        <v>22</v>
      </c>
      <c r="O15" s="27">
        <f>N15+4</f>
        <v>26</v>
      </c>
      <c r="P15" s="27">
        <f>O15+3</f>
        <v>29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9"/>
      <c r="AK15" s="93">
        <f>COUNT(G15:AJ15)</f>
        <v>10</v>
      </c>
      <c r="AL15" s="94">
        <f>SUM(AL17:AL24)</f>
        <v>1</v>
      </c>
      <c r="AM15" s="135">
        <f>100/AK15</f>
        <v>10</v>
      </c>
      <c r="AN15" s="86" t="s">
        <v>79</v>
      </c>
      <c r="AO15" s="86" t="s">
        <v>80</v>
      </c>
      <c r="AP15" s="86"/>
      <c r="AQ15" s="91">
        <v>25</v>
      </c>
      <c r="AR15" s="139"/>
      <c r="AS15" s="139"/>
      <c r="AT15" s="139"/>
      <c r="AU15" s="139"/>
      <c r="AV15" s="139"/>
      <c r="AW15" s="139"/>
    </row>
    <row r="16" spans="1:49" x14ac:dyDescent="0.25">
      <c r="A16" s="90"/>
      <c r="B16" s="53"/>
      <c r="C16" s="53">
        <f>COUNTIF(C17:C66,"=1")</f>
        <v>0</v>
      </c>
      <c r="D16" s="53">
        <f>COUNTIF(D17:D66,"=1")</f>
        <v>0</v>
      </c>
      <c r="E16" s="53">
        <f>C16+D16</f>
        <v>0</v>
      </c>
      <c r="F16" s="91"/>
      <c r="G16" s="30">
        <v>2</v>
      </c>
      <c r="H16" s="56">
        <v>1</v>
      </c>
      <c r="I16" s="30">
        <v>2</v>
      </c>
      <c r="J16" s="56">
        <v>1</v>
      </c>
      <c r="K16" s="30">
        <v>2</v>
      </c>
      <c r="L16" s="56">
        <v>1</v>
      </c>
      <c r="M16" s="30">
        <v>2</v>
      </c>
      <c r="N16" s="56">
        <v>1</v>
      </c>
      <c r="O16" s="30">
        <v>2</v>
      </c>
      <c r="P16" s="56">
        <v>1</v>
      </c>
      <c r="Q16" s="30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31"/>
      <c r="AK16" s="93"/>
      <c r="AL16" s="94"/>
      <c r="AM16" s="136"/>
      <c r="AN16" s="86"/>
      <c r="AO16" s="86"/>
      <c r="AP16" s="86"/>
      <c r="AQ16" s="91"/>
      <c r="AR16" s="140"/>
      <c r="AS16" s="140"/>
      <c r="AT16" s="140"/>
      <c r="AU16" s="140"/>
      <c r="AV16" s="140"/>
      <c r="AW16" s="140"/>
    </row>
    <row r="17" spans="1:49" ht="11.25" customHeight="1" x14ac:dyDescent="0.25">
      <c r="A17" s="54">
        <f>IF(F17="","",1)</f>
        <v>1</v>
      </c>
      <c r="B17" s="54">
        <f t="shared" ref="B17:B66" si="0">AO17</f>
        <v>10</v>
      </c>
      <c r="C17" s="54">
        <f>IF(B17="SD/F",1,0)</f>
        <v>0</v>
      </c>
      <c r="D17" s="54">
        <f>IF(B17&lt;6,1,0)</f>
        <v>0</v>
      </c>
      <c r="E17" s="54">
        <f>IF(B17="SD/F",1,IF(B17&lt;6,1,0))</f>
        <v>0</v>
      </c>
      <c r="F17" s="26" t="str">
        <f>IF('1ERPA'!F17="","",'1ERPA'!F17)</f>
        <v>GUZMAN SANTOS ALAN</v>
      </c>
      <c r="G17" s="71" t="s">
        <v>90</v>
      </c>
      <c r="H17" s="71" t="s">
        <v>90</v>
      </c>
      <c r="I17" s="71" t="s">
        <v>90</v>
      </c>
      <c r="J17" s="71" t="s">
        <v>90</v>
      </c>
      <c r="K17" s="71" t="s">
        <v>90</v>
      </c>
      <c r="L17" s="71" t="s">
        <v>90</v>
      </c>
      <c r="M17" s="71" t="s">
        <v>90</v>
      </c>
      <c r="N17" s="71" t="s">
        <v>90</v>
      </c>
      <c r="O17" s="71" t="s">
        <v>90</v>
      </c>
      <c r="P17" s="71" t="s">
        <v>90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54">
        <f>IF(G17="","",COUNTIF(G17:AJ17,"A")+COUNTIF(G17:AJ17,"J"))</f>
        <v>10</v>
      </c>
      <c r="AL17" s="54">
        <f>IF(AK17="","",COUNTIF(G17:AJ17,"F"))</f>
        <v>0</v>
      </c>
      <c r="AM17" s="55">
        <f>IF(AK17="","",($AK$15-AL17)*$AM$15)</f>
        <v>100</v>
      </c>
      <c r="AN17" s="55">
        <f>IF('2DOPM'!W20="","",IF('2DOPM'!W20=0,"",('2DOPM'!W20)*100))</f>
        <v>100</v>
      </c>
      <c r="AO17" s="54">
        <f>IF(AM17&lt;80,"SD/F",IF(AN17="","",IF(AN17&gt;=96,10,IF(AN17&gt;=86,9,IF(AN17&gt;=76,8,IF(AN17&gt;=66,7,IF(AN17&gt;=56,6,IF(AN17&gt;=46,5,IF(AN17&gt;=36,4,IF(AN17&gt;=26,3,IF(AN17&gt;=16,2,IF(AN17&gt;=6,1,IF(AN17&gt;=0,0,"")))))))))))))</f>
        <v>10</v>
      </c>
      <c r="AP17" s="54" t="str">
        <f>IF(AM17&lt;80,"SD/F",IF(AO17="","",IF(AO17&gt;=9.6,"DIEZ",IF(AO17&gt;=8.6,"NUEVE",IF(AO17&gt;=7.6,"OCHO",IF(AO17&gt;=6.6,"SIETE",IF(AO17&gt;=5.6,"SEIS",IF(AO17&gt;=4.6,"CINCO",IF(AO17&gt;=3.6,"CUATRO",IF(AO17&gt;=2.6,"TRES",IF(AO17&gt;=1.6,"DOS",IF(AO17&gt;=0.6,"UNO",IF(AO17&gt;=0,"CERO","")))))))))))))</f>
        <v>DIEZ</v>
      </c>
      <c r="AQ17" s="55">
        <f>IF(AP17="","",IF(AP17="SD/F",0,($AQ$15/10)*AO17))</f>
        <v>25</v>
      </c>
      <c r="AR17" s="55">
        <f>'1ERPA'!AM17</f>
        <v>100</v>
      </c>
      <c r="AS17" s="55">
        <f>'1ERPA'!AO17</f>
        <v>9</v>
      </c>
      <c r="AT17" s="55">
        <f>'1ERPA'!AQ17</f>
        <v>22.5</v>
      </c>
      <c r="AU17" s="55">
        <f>IF(AM17="","",AVERAGE(AM17,AR17))</f>
        <v>100</v>
      </c>
      <c r="AV17" s="55">
        <f>IF(AO17="","",AVERAGE(AO17,AS17))</f>
        <v>9.5</v>
      </c>
      <c r="AW17" s="54">
        <f>IF(AQ17="","",SUM(AQ17,AT17))</f>
        <v>47.5</v>
      </c>
    </row>
    <row r="18" spans="1:49" x14ac:dyDescent="0.25">
      <c r="A18" s="54">
        <f>IF(F18="","",A17+1)</f>
        <v>2</v>
      </c>
      <c r="B18" s="54">
        <f t="shared" si="0"/>
        <v>10</v>
      </c>
      <c r="C18" s="54">
        <f t="shared" ref="C18:C66" si="1">IF(B18="SD/F",1,0)</f>
        <v>0</v>
      </c>
      <c r="D18" s="54">
        <f t="shared" ref="D18:D66" si="2">IF(B18&lt;6,1,0)</f>
        <v>0</v>
      </c>
      <c r="E18" s="54">
        <f>IF(B18="SD/F",E17+1,IF(B18&lt;6,E17+1,E17))</f>
        <v>0</v>
      </c>
      <c r="F18" s="26" t="str">
        <f>IF('1ERPA'!F18="","",'1ERPA'!F18)</f>
        <v>ILLAN MONJARDIN JOSE LUIS</v>
      </c>
      <c r="G18" s="71" t="s">
        <v>90</v>
      </c>
      <c r="H18" s="71" t="s">
        <v>90</v>
      </c>
      <c r="I18" s="71" t="s">
        <v>90</v>
      </c>
      <c r="J18" s="71" t="s">
        <v>90</v>
      </c>
      <c r="K18" s="71" t="s">
        <v>90</v>
      </c>
      <c r="L18" s="71" t="s">
        <v>90</v>
      </c>
      <c r="M18" s="71" t="s">
        <v>90</v>
      </c>
      <c r="N18" s="71" t="s">
        <v>90</v>
      </c>
      <c r="O18" s="71" t="s">
        <v>90</v>
      </c>
      <c r="P18" s="71" t="s">
        <v>90</v>
      </c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54">
        <f t="shared" ref="AK18:AK20" si="3">IF(G18="","",COUNTIF(G18:AJ18,"A")+COUNTIF(G18:AJ18,"J"))</f>
        <v>10</v>
      </c>
      <c r="AL18" s="54">
        <f t="shared" ref="AL18:AL20" si="4">IF(AK18="","",COUNTIF(G18:AJ18,"F"))</f>
        <v>0</v>
      </c>
      <c r="AM18" s="55">
        <f t="shared" ref="AM18:AM20" si="5">IF(AK18="","",($AK$15-AL18)*$AM$15)</f>
        <v>100</v>
      </c>
      <c r="AN18" s="55">
        <f>IF('2DOPM'!W21="","",IF('2DOPM'!W21=0,"",('2DOPM'!W21)*100))</f>
        <v>100</v>
      </c>
      <c r="AO18" s="54">
        <f t="shared" ref="AO18:AO20" si="6">IF(AM18&lt;80,"SD/F",IF(AN18="","",IF(AN18&gt;=96,10,IF(AN18&gt;=86,9,IF(AN18&gt;=76,8,IF(AN18&gt;=66,7,IF(AN18&gt;=56,6,IF(AN18&gt;=46,5,IF(AN18&gt;=36,4,IF(AN18&gt;=26,3,IF(AN18&gt;=16,2,IF(AN18&gt;=6,1,IF(AN18&gt;=0,0,"")))))))))))))</f>
        <v>10</v>
      </c>
      <c r="AP18" s="54" t="str">
        <f t="shared" ref="AP18:AP20" si="7">IF(AM18&lt;80,"SD/F",IF(AO18="","",IF(AO18&gt;=9.6,"DIEZ",IF(AO18&gt;=8.6,"NUEVE",IF(AO18&gt;=7.6,"OCHO",IF(AO18&gt;=6.6,"SIETE",IF(AO18&gt;=5.6,"SEIS",IF(AO18&gt;=4.6,"CINCO",IF(AO18&gt;=3.6,"CUATRO",IF(AO18&gt;=2.6,"TRES",IF(AO18&gt;=1.6,"DOS",IF(AO18&gt;=0.6,"UNO",IF(AO18&gt;=0,"CERO","")))))))))))))</f>
        <v>DIEZ</v>
      </c>
      <c r="AQ18" s="55">
        <f t="shared" ref="AQ18:AQ20" si="8">IF(AP18="","",IF(AP18="SD/F",0,($AQ$15/10)*AO18))</f>
        <v>25</v>
      </c>
      <c r="AR18" s="55">
        <f>'1ERPA'!AM18</f>
        <v>100</v>
      </c>
      <c r="AS18" s="55">
        <f>'1ERPA'!AO18</f>
        <v>9</v>
      </c>
      <c r="AT18" s="55">
        <f>'1ERPA'!AQ18</f>
        <v>22.5</v>
      </c>
      <c r="AU18" s="55">
        <f t="shared" ref="AU18:AU20" si="9">IF(AM18="","",AVERAGE(AM18,AR18))</f>
        <v>100</v>
      </c>
      <c r="AV18" s="55">
        <f t="shared" ref="AV18:AV20" si="10">IF(AO18="","",AVERAGE(AO18,AS18))</f>
        <v>9.5</v>
      </c>
      <c r="AW18" s="54">
        <f t="shared" ref="AW18:AW20" si="11">IF(AQ18="","",SUM(AQ18,AT18))</f>
        <v>47.5</v>
      </c>
    </row>
    <row r="19" spans="1:49" ht="11.25" customHeight="1" x14ac:dyDescent="0.25">
      <c r="A19" s="54">
        <f t="shared" ref="A19:A66" si="12">IF(F19="","",A18+1)</f>
        <v>3</v>
      </c>
      <c r="B19" s="54">
        <f t="shared" si="0"/>
        <v>7</v>
      </c>
      <c r="C19" s="54">
        <f t="shared" si="1"/>
        <v>0</v>
      </c>
      <c r="D19" s="54">
        <f t="shared" si="2"/>
        <v>0</v>
      </c>
      <c r="E19" s="54">
        <f t="shared" ref="E19:E66" si="13">IF(B19="SD/F",E18+1,IF(B19&lt;6,E18+1,E18))</f>
        <v>0</v>
      </c>
      <c r="F19" s="26" t="str">
        <f>IF('1ERPA'!F19="","",'1ERPA'!F19)</f>
        <v xml:space="preserve">LA MADRID GONZALEZ FERNANDA ISABEL </v>
      </c>
      <c r="G19" s="71" t="s">
        <v>90</v>
      </c>
      <c r="H19" s="71" t="s">
        <v>90</v>
      </c>
      <c r="I19" s="71" t="s">
        <v>90</v>
      </c>
      <c r="J19" s="71" t="s">
        <v>90</v>
      </c>
      <c r="K19" s="71" t="s">
        <v>90</v>
      </c>
      <c r="L19" s="71" t="s">
        <v>90</v>
      </c>
      <c r="M19" s="71" t="s">
        <v>31</v>
      </c>
      <c r="N19" s="71" t="s">
        <v>90</v>
      </c>
      <c r="O19" s="71" t="s">
        <v>90</v>
      </c>
      <c r="P19" s="71" t="s">
        <v>90</v>
      </c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54">
        <f t="shared" si="3"/>
        <v>9</v>
      </c>
      <c r="AL19" s="54">
        <f t="shared" si="4"/>
        <v>1</v>
      </c>
      <c r="AM19" s="55">
        <f t="shared" si="5"/>
        <v>90</v>
      </c>
      <c r="AN19" s="55">
        <f>IF('2DOPM'!W22="","",IF('2DOPM'!W22=0,"",('2DOPM'!W22)*100))</f>
        <v>73.888888888888886</v>
      </c>
      <c r="AO19" s="54">
        <f t="shared" si="6"/>
        <v>7</v>
      </c>
      <c r="AP19" s="54" t="str">
        <f t="shared" si="7"/>
        <v>SIETE</v>
      </c>
      <c r="AQ19" s="55">
        <f t="shared" si="8"/>
        <v>17.5</v>
      </c>
      <c r="AR19" s="55">
        <f>'1ERPA'!AM19</f>
        <v>100</v>
      </c>
      <c r="AS19" s="55">
        <f>'1ERPA'!AO19</f>
        <v>8</v>
      </c>
      <c r="AT19" s="55">
        <f>'1ERPA'!AQ19</f>
        <v>20</v>
      </c>
      <c r="AU19" s="55">
        <f t="shared" si="9"/>
        <v>95</v>
      </c>
      <c r="AV19" s="55">
        <f t="shared" si="10"/>
        <v>7.5</v>
      </c>
      <c r="AW19" s="54">
        <f t="shared" si="11"/>
        <v>37.5</v>
      </c>
    </row>
    <row r="20" spans="1:49" ht="11.25" customHeight="1" x14ac:dyDescent="0.25">
      <c r="A20" s="54">
        <f>IF(F20="","",A19+1)</f>
        <v>4</v>
      </c>
      <c r="B20" s="54">
        <f>AO20</f>
        <v>10</v>
      </c>
      <c r="C20" s="54">
        <f>IF(B20="SD/F",1,0)</f>
        <v>0</v>
      </c>
      <c r="D20" s="54">
        <f>IF(B20&lt;6,1,0)</f>
        <v>0</v>
      </c>
      <c r="E20" s="54">
        <f>IF(B20="SD/F",E19+1,IF(B20&lt;6,E19+1,E19))</f>
        <v>0</v>
      </c>
      <c r="F20" s="26" t="str">
        <f>IF('1ERPA'!F20="","",'1ERPA'!F20)</f>
        <v>LOPEZ CASTRO GLORIA KARINA</v>
      </c>
      <c r="G20" s="71" t="s">
        <v>90</v>
      </c>
      <c r="H20" s="71" t="s">
        <v>90</v>
      </c>
      <c r="I20" s="71" t="s">
        <v>90</v>
      </c>
      <c r="J20" s="71" t="s">
        <v>90</v>
      </c>
      <c r="K20" s="71" t="s">
        <v>90</v>
      </c>
      <c r="L20" s="71" t="s">
        <v>90</v>
      </c>
      <c r="M20" s="71" t="s">
        <v>90</v>
      </c>
      <c r="N20" s="71" t="s">
        <v>90</v>
      </c>
      <c r="O20" s="71" t="s">
        <v>90</v>
      </c>
      <c r="P20" s="71" t="s">
        <v>90</v>
      </c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54">
        <f t="shared" si="3"/>
        <v>10</v>
      </c>
      <c r="AL20" s="54">
        <f t="shared" si="4"/>
        <v>0</v>
      </c>
      <c r="AM20" s="55">
        <f t="shared" si="5"/>
        <v>100</v>
      </c>
      <c r="AN20" s="55">
        <f>IF('2DOPM'!W23="","",IF('2DOPM'!W23=0,"",('2DOPM'!W23)*100))</f>
        <v>100</v>
      </c>
      <c r="AO20" s="54">
        <f t="shared" si="6"/>
        <v>10</v>
      </c>
      <c r="AP20" s="54" t="str">
        <f t="shared" si="7"/>
        <v>DIEZ</v>
      </c>
      <c r="AQ20" s="55">
        <f t="shared" si="8"/>
        <v>25</v>
      </c>
      <c r="AR20" s="55">
        <f>'1ERPA'!AM20</f>
        <v>100</v>
      </c>
      <c r="AS20" s="55">
        <f>'1ERPA'!AO20</f>
        <v>9</v>
      </c>
      <c r="AT20" s="55">
        <f>'1ERPA'!AQ20</f>
        <v>22.5</v>
      </c>
      <c r="AU20" s="55">
        <f t="shared" si="9"/>
        <v>100</v>
      </c>
      <c r="AV20" s="55">
        <f t="shared" si="10"/>
        <v>9.5</v>
      </c>
      <c r="AW20" s="54">
        <f t="shared" si="11"/>
        <v>47.5</v>
      </c>
    </row>
    <row r="21" spans="1:49" x14ac:dyDescent="0.25">
      <c r="A21" s="54">
        <f>IF(F21="","",A20+1)</f>
        <v>5</v>
      </c>
      <c r="B21" s="54">
        <f>AO21</f>
        <v>10</v>
      </c>
      <c r="C21" s="54">
        <f>IF(B21="SD/F",1,0)</f>
        <v>0</v>
      </c>
      <c r="D21" s="54">
        <f>IF(B21&lt;6,1,0)</f>
        <v>0</v>
      </c>
      <c r="E21" s="54">
        <f>IF(B21="SD/F",E20+1,IF(B21&lt;6,E20+1,E20))</f>
        <v>0</v>
      </c>
      <c r="F21" s="26" t="str">
        <f>IF('1ERPA'!F21="","",'1ERPA'!F21)</f>
        <v>GUZMAN SANTOS ALAN</v>
      </c>
      <c r="G21" s="71" t="s">
        <v>90</v>
      </c>
      <c r="H21" s="71" t="s">
        <v>90</v>
      </c>
      <c r="I21" s="71" t="s">
        <v>90</v>
      </c>
      <c r="J21" s="71" t="s">
        <v>90</v>
      </c>
      <c r="K21" s="71" t="s">
        <v>90</v>
      </c>
      <c r="L21" s="71" t="s">
        <v>90</v>
      </c>
      <c r="M21" s="71" t="s">
        <v>90</v>
      </c>
      <c r="N21" s="71" t="s">
        <v>90</v>
      </c>
      <c r="O21" s="71" t="s">
        <v>90</v>
      </c>
      <c r="P21" s="71" t="s">
        <v>90</v>
      </c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81">
        <f t="shared" ref="AK21:AK66" si="14">IF(G21="","",COUNTIF(G21:AJ21,"A")+COUNTIF(G21:AJ21,"J"))</f>
        <v>10</v>
      </c>
      <c r="AL21" s="81">
        <f t="shared" ref="AL21:AL66" si="15">IF(AK21="","",COUNTIF(G21:AJ21,"F"))</f>
        <v>0</v>
      </c>
      <c r="AM21" s="82">
        <f t="shared" ref="AM21:AM66" si="16">IF(AK21="","",($AK$15-AL21)*$AM$15)</f>
        <v>100</v>
      </c>
      <c r="AN21" s="82">
        <f>IF('2DOPM'!W24="","",IF('2DOPM'!W24=0,"",('2DOPM'!W24)*100))</f>
        <v>105.55555555555556</v>
      </c>
      <c r="AO21" s="81">
        <f t="shared" ref="AO21:AO66" si="17">IF(AM21&lt;80,"SD/F",IF(AN21="","",IF(AN21&gt;=96,10,IF(AN21&gt;=86,9,IF(AN21&gt;=76,8,IF(AN21&gt;=66,7,IF(AN21&gt;=56,6,IF(AN21&gt;=46,5,IF(AN21&gt;=36,4,IF(AN21&gt;=26,3,IF(AN21&gt;=16,2,IF(AN21&gt;=6,1,IF(AN21&gt;=0,0,"")))))))))))))</f>
        <v>10</v>
      </c>
      <c r="AP21" s="81" t="str">
        <f t="shared" ref="AP21:AP66" si="18">IF(AM21&lt;80,"SD/F",IF(AO21="","",IF(AO21&gt;=9.6,"DIEZ",IF(AO21&gt;=8.6,"NUEVE",IF(AO21&gt;=7.6,"OCHO",IF(AO21&gt;=6.6,"SIETE",IF(AO21&gt;=5.6,"SEIS",IF(AO21&gt;=4.6,"CINCO",IF(AO21&gt;=3.6,"CUATRO",IF(AO21&gt;=2.6,"TRES",IF(AO21&gt;=1.6,"DOS",IF(AO21&gt;=0.6,"UNO",IF(AO21&gt;=0,"CERO","")))))))))))))</f>
        <v>DIEZ</v>
      </c>
      <c r="AQ21" s="82">
        <f t="shared" ref="AQ21:AQ66" si="19">IF(AP21="","",IF(AP21="SD/F",0,($AQ$15/10)*AO21))</f>
        <v>25</v>
      </c>
      <c r="AR21" s="82">
        <f>'1ERPA'!AM21</f>
        <v>100</v>
      </c>
      <c r="AS21" s="82">
        <f>'1ERPA'!AO21</f>
        <v>9</v>
      </c>
      <c r="AT21" s="82">
        <f>'1ERPA'!AQ21</f>
        <v>22.5</v>
      </c>
      <c r="AU21" s="82">
        <f t="shared" ref="AU21:AU66" si="20">IF(AM21="","",AVERAGE(AM21,AR21))</f>
        <v>100</v>
      </c>
      <c r="AV21" s="82">
        <f t="shared" ref="AV21:AV66" si="21">IF(AO21="","",AVERAGE(AO21,AS21))</f>
        <v>9.5</v>
      </c>
      <c r="AW21" s="81">
        <f t="shared" ref="AW21:AW66" si="22">IF(AQ21="","",SUM(AQ21,AT21))</f>
        <v>47.5</v>
      </c>
    </row>
    <row r="22" spans="1:49" ht="11.25" customHeight="1" x14ac:dyDescent="0.25">
      <c r="A22" s="54">
        <f t="shared" si="12"/>
        <v>6</v>
      </c>
      <c r="B22" s="54">
        <f t="shared" si="0"/>
        <v>10</v>
      </c>
      <c r="C22" s="54">
        <f t="shared" si="1"/>
        <v>0</v>
      </c>
      <c r="D22" s="54">
        <f t="shared" si="2"/>
        <v>0</v>
      </c>
      <c r="E22" s="54">
        <f t="shared" si="13"/>
        <v>0</v>
      </c>
      <c r="F22" s="26" t="str">
        <f>IF('1ERPA'!F22="","",'1ERPA'!F22)</f>
        <v>Y</v>
      </c>
      <c r="G22" s="71" t="s">
        <v>90</v>
      </c>
      <c r="H22" s="71" t="s">
        <v>90</v>
      </c>
      <c r="I22" s="71" t="s">
        <v>90</v>
      </c>
      <c r="J22" s="71" t="s">
        <v>90</v>
      </c>
      <c r="K22" s="71" t="s">
        <v>90</v>
      </c>
      <c r="L22" s="71" t="s">
        <v>90</v>
      </c>
      <c r="M22" s="71" t="s">
        <v>90</v>
      </c>
      <c r="N22" s="71" t="s">
        <v>90</v>
      </c>
      <c r="O22" s="71" t="s">
        <v>90</v>
      </c>
      <c r="P22" s="71" t="s">
        <v>90</v>
      </c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81">
        <f t="shared" si="14"/>
        <v>10</v>
      </c>
      <c r="AL22" s="81">
        <f t="shared" si="15"/>
        <v>0</v>
      </c>
      <c r="AM22" s="82">
        <f t="shared" si="16"/>
        <v>100</v>
      </c>
      <c r="AN22" s="82">
        <f>IF('2DOPM'!W25="","",IF('2DOPM'!W25=0,"",('2DOPM'!W25)*100))</f>
        <v>111.11111111111111</v>
      </c>
      <c r="AO22" s="81">
        <f t="shared" si="17"/>
        <v>10</v>
      </c>
      <c r="AP22" s="81" t="str">
        <f t="shared" si="18"/>
        <v>DIEZ</v>
      </c>
      <c r="AQ22" s="82">
        <f t="shared" si="19"/>
        <v>25</v>
      </c>
      <c r="AR22" s="82">
        <f>'1ERPA'!AM22</f>
        <v>100</v>
      </c>
      <c r="AS22" s="82">
        <f>'1ERPA'!AO22</f>
        <v>9</v>
      </c>
      <c r="AT22" s="82">
        <f>'1ERPA'!AQ22</f>
        <v>22.5</v>
      </c>
      <c r="AU22" s="82">
        <f t="shared" si="20"/>
        <v>100</v>
      </c>
      <c r="AV22" s="82">
        <f t="shared" si="21"/>
        <v>9.5</v>
      </c>
      <c r="AW22" s="81">
        <f t="shared" si="22"/>
        <v>47.5</v>
      </c>
    </row>
    <row r="23" spans="1:49" x14ac:dyDescent="0.25">
      <c r="A23" s="54">
        <f t="shared" si="12"/>
        <v>7</v>
      </c>
      <c r="B23" s="54">
        <f t="shared" si="0"/>
        <v>10</v>
      </c>
      <c r="C23" s="54">
        <f t="shared" si="1"/>
        <v>0</v>
      </c>
      <c r="D23" s="54">
        <f t="shared" si="2"/>
        <v>0</v>
      </c>
      <c r="E23" s="54">
        <f t="shared" si="13"/>
        <v>0</v>
      </c>
      <c r="F23" s="26" t="str">
        <f>IF('1ERPA'!F23="","",'1ERPA'!F23)</f>
        <v>U</v>
      </c>
      <c r="G23" s="71" t="s">
        <v>90</v>
      </c>
      <c r="H23" s="71" t="s">
        <v>90</v>
      </c>
      <c r="I23" s="71" t="s">
        <v>90</v>
      </c>
      <c r="J23" s="71" t="s">
        <v>90</v>
      </c>
      <c r="K23" s="71" t="s">
        <v>90</v>
      </c>
      <c r="L23" s="71" t="s">
        <v>90</v>
      </c>
      <c r="M23" s="71" t="s">
        <v>90</v>
      </c>
      <c r="N23" s="71" t="s">
        <v>90</v>
      </c>
      <c r="O23" s="71" t="s">
        <v>90</v>
      </c>
      <c r="P23" s="71" t="s">
        <v>90</v>
      </c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81">
        <f t="shared" si="14"/>
        <v>10</v>
      </c>
      <c r="AL23" s="81">
        <f t="shared" si="15"/>
        <v>0</v>
      </c>
      <c r="AM23" s="82">
        <f t="shared" si="16"/>
        <v>100</v>
      </c>
      <c r="AN23" s="82">
        <f>IF('2DOPM'!W26="","",IF('2DOPM'!W26=0,"",('2DOPM'!W26)*100))</f>
        <v>116.66666666666666</v>
      </c>
      <c r="AO23" s="81">
        <f t="shared" si="17"/>
        <v>10</v>
      </c>
      <c r="AP23" s="81" t="str">
        <f t="shared" si="18"/>
        <v>DIEZ</v>
      </c>
      <c r="AQ23" s="82">
        <f t="shared" si="19"/>
        <v>25</v>
      </c>
      <c r="AR23" s="82">
        <f>'1ERPA'!AM23</f>
        <v>100</v>
      </c>
      <c r="AS23" s="82">
        <f>'1ERPA'!AO23</f>
        <v>9</v>
      </c>
      <c r="AT23" s="82">
        <f>'1ERPA'!AQ23</f>
        <v>22.5</v>
      </c>
      <c r="AU23" s="82">
        <f t="shared" si="20"/>
        <v>100</v>
      </c>
      <c r="AV23" s="82">
        <f t="shared" si="21"/>
        <v>9.5</v>
      </c>
      <c r="AW23" s="81">
        <f t="shared" si="22"/>
        <v>47.5</v>
      </c>
    </row>
    <row r="24" spans="1:49" x14ac:dyDescent="0.25">
      <c r="A24" s="54">
        <f t="shared" si="12"/>
        <v>8</v>
      </c>
      <c r="B24" s="54">
        <f t="shared" si="0"/>
        <v>10</v>
      </c>
      <c r="C24" s="54">
        <f t="shared" si="1"/>
        <v>0</v>
      </c>
      <c r="D24" s="54">
        <f t="shared" si="2"/>
        <v>0</v>
      </c>
      <c r="E24" s="54">
        <f t="shared" si="13"/>
        <v>0</v>
      </c>
      <c r="F24" s="26" t="str">
        <f>IF('1ERPA'!F24="","",'1ERPA'!F24)</f>
        <v>ILLAN MONJARDIN JOSE LUIS</v>
      </c>
      <c r="G24" s="71" t="s">
        <v>90</v>
      </c>
      <c r="H24" s="71" t="s">
        <v>90</v>
      </c>
      <c r="I24" s="71" t="s">
        <v>90</v>
      </c>
      <c r="J24" s="71" t="s">
        <v>90</v>
      </c>
      <c r="K24" s="71" t="s">
        <v>90</v>
      </c>
      <c r="L24" s="71" t="s">
        <v>90</v>
      </c>
      <c r="M24" s="71" t="s">
        <v>90</v>
      </c>
      <c r="N24" s="71" t="s">
        <v>90</v>
      </c>
      <c r="O24" s="71" t="s">
        <v>90</v>
      </c>
      <c r="P24" s="71" t="s">
        <v>90</v>
      </c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81">
        <f t="shared" si="14"/>
        <v>10</v>
      </c>
      <c r="AL24" s="81">
        <f t="shared" si="15"/>
        <v>0</v>
      </c>
      <c r="AM24" s="82">
        <f t="shared" si="16"/>
        <v>100</v>
      </c>
      <c r="AN24" s="82">
        <f>IF('2DOPM'!W27="","",IF('2DOPM'!W27=0,"",('2DOPM'!W27)*100))</f>
        <v>122.22222222222223</v>
      </c>
      <c r="AO24" s="81">
        <f t="shared" si="17"/>
        <v>10</v>
      </c>
      <c r="AP24" s="81" t="str">
        <f t="shared" si="18"/>
        <v>DIEZ</v>
      </c>
      <c r="AQ24" s="82">
        <f t="shared" si="19"/>
        <v>25</v>
      </c>
      <c r="AR24" s="82">
        <f>'1ERPA'!AM24</f>
        <v>93.75</v>
      </c>
      <c r="AS24" s="82">
        <f>'1ERPA'!AO24</f>
        <v>9</v>
      </c>
      <c r="AT24" s="82">
        <f>'1ERPA'!AQ24</f>
        <v>22.5</v>
      </c>
      <c r="AU24" s="82">
        <f t="shared" si="20"/>
        <v>96.875</v>
      </c>
      <c r="AV24" s="82">
        <f t="shared" si="21"/>
        <v>9.5</v>
      </c>
      <c r="AW24" s="81">
        <f t="shared" si="22"/>
        <v>47.5</v>
      </c>
    </row>
    <row r="25" spans="1:49" s="77" customFormat="1" x14ac:dyDescent="0.25">
      <c r="A25" s="78">
        <f t="shared" ref="A25:A45" si="23">IF(F25="","",A24+1)</f>
        <v>9</v>
      </c>
      <c r="B25" s="78">
        <f t="shared" ref="B25:B45" si="24">AO25</f>
        <v>10</v>
      </c>
      <c r="C25" s="78">
        <f t="shared" ref="C25:C45" si="25">IF(B25="SD/F",1,0)</f>
        <v>0</v>
      </c>
      <c r="D25" s="78">
        <f t="shared" ref="D25:D45" si="26">IF(B25&lt;6,1,0)</f>
        <v>0</v>
      </c>
      <c r="E25" s="78">
        <f t="shared" ref="E25:E45" si="27">IF(B25="SD/F",E24+1,IF(B25&lt;6,E24+1,E24))</f>
        <v>0</v>
      </c>
      <c r="F25" s="26" t="str">
        <f>IF('1ERPA'!F25="","",'1ERPA'!F25)</f>
        <v>e</v>
      </c>
      <c r="G25" s="71" t="s">
        <v>90</v>
      </c>
      <c r="H25" s="71" t="s">
        <v>90</v>
      </c>
      <c r="I25" s="71" t="s">
        <v>90</v>
      </c>
      <c r="J25" s="71" t="s">
        <v>90</v>
      </c>
      <c r="K25" s="71" t="s">
        <v>90</v>
      </c>
      <c r="L25" s="71" t="s">
        <v>90</v>
      </c>
      <c r="M25" s="71" t="s">
        <v>90</v>
      </c>
      <c r="N25" s="71" t="s">
        <v>90</v>
      </c>
      <c r="O25" s="71" t="s">
        <v>90</v>
      </c>
      <c r="P25" s="71" t="s">
        <v>90</v>
      </c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81">
        <f t="shared" si="14"/>
        <v>10</v>
      </c>
      <c r="AL25" s="81">
        <f t="shared" si="15"/>
        <v>0</v>
      </c>
      <c r="AM25" s="82">
        <f t="shared" si="16"/>
        <v>100</v>
      </c>
      <c r="AN25" s="82">
        <f>IF('2DOPM'!W28="","",IF('2DOPM'!W28=0,"",('2DOPM'!W28)*100))</f>
        <v>127.77777777777777</v>
      </c>
      <c r="AO25" s="81">
        <f t="shared" si="17"/>
        <v>10</v>
      </c>
      <c r="AP25" s="81" t="str">
        <f t="shared" si="18"/>
        <v>DIEZ</v>
      </c>
      <c r="AQ25" s="82">
        <f t="shared" si="19"/>
        <v>25</v>
      </c>
      <c r="AR25" s="82">
        <f>'1ERPA'!AM25</f>
        <v>93.75</v>
      </c>
      <c r="AS25" s="82">
        <f>'1ERPA'!AO25</f>
        <v>9</v>
      </c>
      <c r="AT25" s="82">
        <f>'1ERPA'!AQ25</f>
        <v>22.5</v>
      </c>
      <c r="AU25" s="82">
        <f t="shared" si="20"/>
        <v>96.875</v>
      </c>
      <c r="AV25" s="82">
        <f t="shared" si="21"/>
        <v>9.5</v>
      </c>
      <c r="AW25" s="81">
        <f t="shared" si="22"/>
        <v>47.5</v>
      </c>
    </row>
    <row r="26" spans="1:49" s="77" customFormat="1" x14ac:dyDescent="0.25">
      <c r="A26" s="78">
        <f t="shared" si="23"/>
        <v>10</v>
      </c>
      <c r="B26" s="78">
        <f t="shared" si="24"/>
        <v>10</v>
      </c>
      <c r="C26" s="78">
        <f t="shared" si="25"/>
        <v>0</v>
      </c>
      <c r="D26" s="78">
        <f t="shared" si="26"/>
        <v>0</v>
      </c>
      <c r="E26" s="78">
        <f t="shared" si="27"/>
        <v>0</v>
      </c>
      <c r="F26" s="26" t="str">
        <f>IF('1ERPA'!F26="","",'1ERPA'!F26)</f>
        <v>f</v>
      </c>
      <c r="G26" s="71" t="s">
        <v>90</v>
      </c>
      <c r="H26" s="71" t="s">
        <v>90</v>
      </c>
      <c r="I26" s="71" t="s">
        <v>90</v>
      </c>
      <c r="J26" s="71" t="s">
        <v>90</v>
      </c>
      <c r="K26" s="71" t="s">
        <v>90</v>
      </c>
      <c r="L26" s="71" t="s">
        <v>90</v>
      </c>
      <c r="M26" s="71" t="s">
        <v>90</v>
      </c>
      <c r="N26" s="71" t="s">
        <v>90</v>
      </c>
      <c r="O26" s="71" t="s">
        <v>90</v>
      </c>
      <c r="P26" s="71" t="s">
        <v>90</v>
      </c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81">
        <f t="shared" si="14"/>
        <v>10</v>
      </c>
      <c r="AL26" s="81">
        <f t="shared" si="15"/>
        <v>0</v>
      </c>
      <c r="AM26" s="82">
        <f t="shared" si="16"/>
        <v>100</v>
      </c>
      <c r="AN26" s="82">
        <f>IF('2DOPM'!W29="","",IF('2DOPM'!W29=0,"",('2DOPM'!W29)*100))</f>
        <v>133.33333333333331</v>
      </c>
      <c r="AO26" s="81">
        <f t="shared" si="17"/>
        <v>10</v>
      </c>
      <c r="AP26" s="81" t="str">
        <f t="shared" si="18"/>
        <v>DIEZ</v>
      </c>
      <c r="AQ26" s="82">
        <f t="shared" si="19"/>
        <v>25</v>
      </c>
      <c r="AR26" s="82">
        <f>'1ERPA'!AM26</f>
        <v>93.75</v>
      </c>
      <c r="AS26" s="82">
        <f>'1ERPA'!AO26</f>
        <v>9</v>
      </c>
      <c r="AT26" s="82">
        <f>'1ERPA'!AQ26</f>
        <v>22.5</v>
      </c>
      <c r="AU26" s="82">
        <f t="shared" si="20"/>
        <v>96.875</v>
      </c>
      <c r="AV26" s="82">
        <f t="shared" si="21"/>
        <v>9.5</v>
      </c>
      <c r="AW26" s="81">
        <f t="shared" si="22"/>
        <v>47.5</v>
      </c>
    </row>
    <row r="27" spans="1:49" s="77" customFormat="1" x14ac:dyDescent="0.25">
      <c r="A27" s="78">
        <f t="shared" si="23"/>
        <v>11</v>
      </c>
      <c r="B27" s="78">
        <f t="shared" si="24"/>
        <v>10</v>
      </c>
      <c r="C27" s="78">
        <f t="shared" si="25"/>
        <v>0</v>
      </c>
      <c r="D27" s="78">
        <f t="shared" si="26"/>
        <v>0</v>
      </c>
      <c r="E27" s="78">
        <f t="shared" si="27"/>
        <v>0</v>
      </c>
      <c r="F27" s="26" t="str">
        <f>IF('1ERPA'!F27="","",'1ERPA'!F27)</f>
        <v>GUZMAN SANTOS ALAN</v>
      </c>
      <c r="G27" s="71" t="s">
        <v>90</v>
      </c>
      <c r="H27" s="71" t="s">
        <v>90</v>
      </c>
      <c r="I27" s="71" t="s">
        <v>90</v>
      </c>
      <c r="J27" s="71" t="s">
        <v>90</v>
      </c>
      <c r="K27" s="71" t="s">
        <v>90</v>
      </c>
      <c r="L27" s="71" t="s">
        <v>90</v>
      </c>
      <c r="M27" s="71" t="s">
        <v>90</v>
      </c>
      <c r="N27" s="71" t="s">
        <v>90</v>
      </c>
      <c r="O27" s="71" t="s">
        <v>90</v>
      </c>
      <c r="P27" s="71" t="s">
        <v>90</v>
      </c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81">
        <f t="shared" si="14"/>
        <v>10</v>
      </c>
      <c r="AL27" s="81">
        <f t="shared" si="15"/>
        <v>0</v>
      </c>
      <c r="AM27" s="82">
        <f t="shared" si="16"/>
        <v>100</v>
      </c>
      <c r="AN27" s="82">
        <f>IF('2DOPM'!W30="","",IF('2DOPM'!W30=0,"",('2DOPM'!W30)*100))</f>
        <v>138.88888888888889</v>
      </c>
      <c r="AO27" s="81">
        <f t="shared" si="17"/>
        <v>10</v>
      </c>
      <c r="AP27" s="81" t="str">
        <f t="shared" si="18"/>
        <v>DIEZ</v>
      </c>
      <c r="AQ27" s="82">
        <f t="shared" si="19"/>
        <v>25</v>
      </c>
      <c r="AR27" s="82">
        <f>'1ERPA'!AM27</f>
        <v>93.75</v>
      </c>
      <c r="AS27" s="82">
        <f>'1ERPA'!AO27</f>
        <v>9</v>
      </c>
      <c r="AT27" s="82">
        <f>'1ERPA'!AQ27</f>
        <v>22.5</v>
      </c>
      <c r="AU27" s="82">
        <f t="shared" si="20"/>
        <v>96.875</v>
      </c>
      <c r="AV27" s="82">
        <f t="shared" si="21"/>
        <v>9.5</v>
      </c>
      <c r="AW27" s="81">
        <f t="shared" si="22"/>
        <v>47.5</v>
      </c>
    </row>
    <row r="28" spans="1:49" s="77" customFormat="1" x14ac:dyDescent="0.25">
      <c r="A28" s="78">
        <f t="shared" si="23"/>
        <v>12</v>
      </c>
      <c r="B28" s="78">
        <f t="shared" si="24"/>
        <v>10</v>
      </c>
      <c r="C28" s="78">
        <f t="shared" si="25"/>
        <v>0</v>
      </c>
      <c r="D28" s="78">
        <f t="shared" si="26"/>
        <v>0</v>
      </c>
      <c r="E28" s="78">
        <f t="shared" si="27"/>
        <v>0</v>
      </c>
      <c r="F28" s="26" t="str">
        <f>IF('1ERPA'!F28="","",'1ERPA'!F28)</f>
        <v>h</v>
      </c>
      <c r="G28" s="71" t="s">
        <v>90</v>
      </c>
      <c r="H28" s="71" t="s">
        <v>90</v>
      </c>
      <c r="I28" s="71" t="s">
        <v>90</v>
      </c>
      <c r="J28" s="71" t="s">
        <v>90</v>
      </c>
      <c r="K28" s="71" t="s">
        <v>90</v>
      </c>
      <c r="L28" s="71" t="s">
        <v>90</v>
      </c>
      <c r="M28" s="71" t="s">
        <v>90</v>
      </c>
      <c r="N28" s="71" t="s">
        <v>90</v>
      </c>
      <c r="O28" s="71" t="s">
        <v>90</v>
      </c>
      <c r="P28" s="71" t="s">
        <v>90</v>
      </c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81">
        <f t="shared" si="14"/>
        <v>10</v>
      </c>
      <c r="AL28" s="81">
        <f t="shared" si="15"/>
        <v>0</v>
      </c>
      <c r="AM28" s="82">
        <f t="shared" si="16"/>
        <v>100</v>
      </c>
      <c r="AN28" s="82">
        <f>IF('2DOPM'!W31="","",IF('2DOPM'!W31=0,"",('2DOPM'!W31)*100))</f>
        <v>144.44444444444443</v>
      </c>
      <c r="AO28" s="81">
        <f t="shared" si="17"/>
        <v>10</v>
      </c>
      <c r="AP28" s="81" t="str">
        <f t="shared" si="18"/>
        <v>DIEZ</v>
      </c>
      <c r="AQ28" s="82">
        <f t="shared" si="19"/>
        <v>25</v>
      </c>
      <c r="AR28" s="82">
        <f>'1ERPA'!AM28</f>
        <v>93.75</v>
      </c>
      <c r="AS28" s="82">
        <f>'1ERPA'!AO28</f>
        <v>9</v>
      </c>
      <c r="AT28" s="82">
        <f>'1ERPA'!AQ28</f>
        <v>22.5</v>
      </c>
      <c r="AU28" s="82">
        <f t="shared" si="20"/>
        <v>96.875</v>
      </c>
      <c r="AV28" s="82">
        <f t="shared" si="21"/>
        <v>9.5</v>
      </c>
      <c r="AW28" s="81">
        <f t="shared" si="22"/>
        <v>47.5</v>
      </c>
    </row>
    <row r="29" spans="1:49" s="77" customFormat="1" x14ac:dyDescent="0.25">
      <c r="A29" s="78">
        <f t="shared" si="23"/>
        <v>13</v>
      </c>
      <c r="B29" s="78">
        <f t="shared" si="24"/>
        <v>10</v>
      </c>
      <c r="C29" s="78">
        <f t="shared" si="25"/>
        <v>0</v>
      </c>
      <c r="D29" s="78">
        <f t="shared" si="26"/>
        <v>0</v>
      </c>
      <c r="E29" s="78">
        <f t="shared" si="27"/>
        <v>0</v>
      </c>
      <c r="F29" s="26" t="str">
        <f>IF('1ERPA'!F29="","",'1ERPA'!F29)</f>
        <v>ILLAN MONJARDIN JOSE LUIS</v>
      </c>
      <c r="G29" s="71" t="s">
        <v>90</v>
      </c>
      <c r="H29" s="71" t="s">
        <v>90</v>
      </c>
      <c r="I29" s="71" t="s">
        <v>90</v>
      </c>
      <c r="J29" s="71" t="s">
        <v>90</v>
      </c>
      <c r="K29" s="71" t="s">
        <v>90</v>
      </c>
      <c r="L29" s="71" t="s">
        <v>90</v>
      </c>
      <c r="M29" s="71" t="s">
        <v>90</v>
      </c>
      <c r="N29" s="71" t="s">
        <v>90</v>
      </c>
      <c r="O29" s="71" t="s">
        <v>90</v>
      </c>
      <c r="P29" s="71" t="s">
        <v>90</v>
      </c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81">
        <f t="shared" si="14"/>
        <v>10</v>
      </c>
      <c r="AL29" s="81">
        <f t="shared" si="15"/>
        <v>0</v>
      </c>
      <c r="AM29" s="82">
        <f t="shared" si="16"/>
        <v>100</v>
      </c>
      <c r="AN29" s="82">
        <f>IF('2DOPM'!W32="","",IF('2DOPM'!W32=0,"",('2DOPM'!W32)*100))</f>
        <v>150</v>
      </c>
      <c r="AO29" s="81">
        <f t="shared" si="17"/>
        <v>10</v>
      </c>
      <c r="AP29" s="81" t="str">
        <f t="shared" si="18"/>
        <v>DIEZ</v>
      </c>
      <c r="AQ29" s="82">
        <f t="shared" si="19"/>
        <v>25</v>
      </c>
      <c r="AR29" s="82">
        <f>'1ERPA'!AM29</f>
        <v>81.25</v>
      </c>
      <c r="AS29" s="82">
        <f>'1ERPA'!AO29</f>
        <v>9</v>
      </c>
      <c r="AT29" s="82">
        <f>'1ERPA'!AQ29</f>
        <v>22.5</v>
      </c>
      <c r="AU29" s="82">
        <f t="shared" si="20"/>
        <v>90.625</v>
      </c>
      <c r="AV29" s="82">
        <f t="shared" si="21"/>
        <v>9.5</v>
      </c>
      <c r="AW29" s="81">
        <f t="shared" si="22"/>
        <v>47.5</v>
      </c>
    </row>
    <row r="30" spans="1:49" s="77" customFormat="1" x14ac:dyDescent="0.25">
      <c r="A30" s="78">
        <f t="shared" si="23"/>
        <v>14</v>
      </c>
      <c r="B30" s="78">
        <f t="shared" si="24"/>
        <v>10</v>
      </c>
      <c r="C30" s="78">
        <f t="shared" si="25"/>
        <v>0</v>
      </c>
      <c r="D30" s="78">
        <f t="shared" si="26"/>
        <v>0</v>
      </c>
      <c r="E30" s="78">
        <f t="shared" si="27"/>
        <v>0</v>
      </c>
      <c r="F30" s="26" t="str">
        <f>IF('1ERPA'!F30="","",'1ERPA'!F30)</f>
        <v>T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81" t="str">
        <f t="shared" si="14"/>
        <v/>
      </c>
      <c r="AL30" s="81" t="str">
        <f t="shared" si="15"/>
        <v/>
      </c>
      <c r="AM30" s="82" t="str">
        <f t="shared" si="16"/>
        <v/>
      </c>
      <c r="AN30" s="82">
        <f>IF('2DOPM'!W33="","",IF('2DOPM'!W33=0,"",('2DOPM'!W33)*100))</f>
        <v>155.55555555555557</v>
      </c>
      <c r="AO30" s="81">
        <f t="shared" si="17"/>
        <v>10</v>
      </c>
      <c r="AP30" s="81" t="str">
        <f t="shared" si="18"/>
        <v>DIEZ</v>
      </c>
      <c r="AQ30" s="82">
        <f t="shared" si="19"/>
        <v>25</v>
      </c>
      <c r="AR30" s="82">
        <f>'1ERPA'!AM30</f>
        <v>100</v>
      </c>
      <c r="AS30" s="82">
        <f>'1ERPA'!AO30</f>
        <v>9</v>
      </c>
      <c r="AT30" s="82">
        <f>'1ERPA'!AQ30</f>
        <v>22.5</v>
      </c>
      <c r="AU30" s="82" t="str">
        <f t="shared" si="20"/>
        <v/>
      </c>
      <c r="AV30" s="82">
        <f t="shared" si="21"/>
        <v>9.5</v>
      </c>
      <c r="AW30" s="81">
        <f t="shared" si="22"/>
        <v>47.5</v>
      </c>
    </row>
    <row r="31" spans="1:49" s="77" customFormat="1" x14ac:dyDescent="0.25">
      <c r="A31" s="78" t="str">
        <f t="shared" si="23"/>
        <v/>
      </c>
      <c r="B31" s="78" t="str">
        <f t="shared" si="24"/>
        <v/>
      </c>
      <c r="C31" s="78">
        <f t="shared" si="25"/>
        <v>0</v>
      </c>
      <c r="D31" s="78">
        <f t="shared" si="26"/>
        <v>0</v>
      </c>
      <c r="E31" s="78">
        <f t="shared" si="27"/>
        <v>0</v>
      </c>
      <c r="F31" s="26" t="str">
        <f>IF('1ERPA'!F31="","",'1ERPA'!F31)</f>
        <v/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81" t="str">
        <f t="shared" si="14"/>
        <v/>
      </c>
      <c r="AL31" s="81" t="str">
        <f t="shared" si="15"/>
        <v/>
      </c>
      <c r="AM31" s="82" t="str">
        <f t="shared" si="16"/>
        <v/>
      </c>
      <c r="AN31" s="82" t="str">
        <f>IF('2DOPM'!W34="","",IF('2DOPM'!W34=0,"",('2DOPM'!W34)*100))</f>
        <v/>
      </c>
      <c r="AO31" s="81" t="str">
        <f t="shared" si="17"/>
        <v/>
      </c>
      <c r="AP31" s="81" t="str">
        <f t="shared" si="18"/>
        <v/>
      </c>
      <c r="AQ31" s="82" t="str">
        <f t="shared" si="19"/>
        <v/>
      </c>
      <c r="AR31" s="82" t="str">
        <f>'1ERPA'!AM31</f>
        <v/>
      </c>
      <c r="AS31" s="82" t="str">
        <f>'1ERPA'!AO31</f>
        <v/>
      </c>
      <c r="AT31" s="82" t="str">
        <f>'1ERPA'!AQ31</f>
        <v/>
      </c>
      <c r="AU31" s="82" t="str">
        <f t="shared" si="20"/>
        <v/>
      </c>
      <c r="AV31" s="82" t="str">
        <f t="shared" si="21"/>
        <v/>
      </c>
      <c r="AW31" s="81" t="str">
        <f t="shared" si="22"/>
        <v/>
      </c>
    </row>
    <row r="32" spans="1:49" s="77" customFormat="1" x14ac:dyDescent="0.25">
      <c r="A32" s="78" t="str">
        <f t="shared" si="23"/>
        <v/>
      </c>
      <c r="B32" s="78" t="str">
        <f t="shared" si="24"/>
        <v/>
      </c>
      <c r="C32" s="78">
        <f t="shared" si="25"/>
        <v>0</v>
      </c>
      <c r="D32" s="78">
        <f t="shared" si="26"/>
        <v>0</v>
      </c>
      <c r="E32" s="78">
        <f t="shared" si="27"/>
        <v>0</v>
      </c>
      <c r="F32" s="26" t="str">
        <f>IF('1ERPA'!F32="","",'1ERPA'!F32)</f>
        <v/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81" t="str">
        <f t="shared" si="14"/>
        <v/>
      </c>
      <c r="AL32" s="81" t="str">
        <f t="shared" si="15"/>
        <v/>
      </c>
      <c r="AM32" s="82" t="str">
        <f t="shared" si="16"/>
        <v/>
      </c>
      <c r="AN32" s="82" t="str">
        <f>IF('2DOPM'!W35="","",IF('2DOPM'!W35=0,"",('2DOPM'!W35)*100))</f>
        <v/>
      </c>
      <c r="AO32" s="81" t="str">
        <f t="shared" si="17"/>
        <v/>
      </c>
      <c r="AP32" s="81" t="str">
        <f t="shared" si="18"/>
        <v/>
      </c>
      <c r="AQ32" s="82" t="str">
        <f t="shared" si="19"/>
        <v/>
      </c>
      <c r="AR32" s="82" t="str">
        <f>'1ERPA'!AM32</f>
        <v/>
      </c>
      <c r="AS32" s="82" t="str">
        <f>'1ERPA'!AO32</f>
        <v/>
      </c>
      <c r="AT32" s="82" t="str">
        <f>'1ERPA'!AQ32</f>
        <v/>
      </c>
      <c r="AU32" s="82" t="str">
        <f t="shared" si="20"/>
        <v/>
      </c>
      <c r="AV32" s="82" t="str">
        <f t="shared" si="21"/>
        <v/>
      </c>
      <c r="AW32" s="81" t="str">
        <f t="shared" si="22"/>
        <v/>
      </c>
    </row>
    <row r="33" spans="1:49" s="77" customFormat="1" x14ac:dyDescent="0.25">
      <c r="A33" s="78" t="str">
        <f t="shared" si="23"/>
        <v/>
      </c>
      <c r="B33" s="78" t="str">
        <f t="shared" si="24"/>
        <v/>
      </c>
      <c r="C33" s="78">
        <f t="shared" si="25"/>
        <v>0</v>
      </c>
      <c r="D33" s="78">
        <f t="shared" si="26"/>
        <v>0</v>
      </c>
      <c r="E33" s="78">
        <f t="shared" si="27"/>
        <v>0</v>
      </c>
      <c r="F33" s="26" t="str">
        <f>IF('1ERPA'!F33="","",'1ERPA'!F33)</f>
        <v/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81" t="str">
        <f t="shared" si="14"/>
        <v/>
      </c>
      <c r="AL33" s="81" t="str">
        <f t="shared" si="15"/>
        <v/>
      </c>
      <c r="AM33" s="82" t="str">
        <f t="shared" si="16"/>
        <v/>
      </c>
      <c r="AN33" s="82" t="str">
        <f>IF('2DOPM'!W36="","",IF('2DOPM'!W36=0,"",('2DOPM'!W36)*100))</f>
        <v/>
      </c>
      <c r="AO33" s="81" t="str">
        <f t="shared" si="17"/>
        <v/>
      </c>
      <c r="AP33" s="81" t="str">
        <f t="shared" si="18"/>
        <v/>
      </c>
      <c r="AQ33" s="82" t="str">
        <f t="shared" si="19"/>
        <v/>
      </c>
      <c r="AR33" s="82" t="str">
        <f>'1ERPA'!AM33</f>
        <v/>
      </c>
      <c r="AS33" s="82" t="str">
        <f>'1ERPA'!AO33</f>
        <v/>
      </c>
      <c r="AT33" s="82" t="str">
        <f>'1ERPA'!AQ33</f>
        <v/>
      </c>
      <c r="AU33" s="82" t="str">
        <f t="shared" si="20"/>
        <v/>
      </c>
      <c r="AV33" s="82" t="str">
        <f t="shared" si="21"/>
        <v/>
      </c>
      <c r="AW33" s="81" t="str">
        <f t="shared" si="22"/>
        <v/>
      </c>
    </row>
    <row r="34" spans="1:49" s="77" customFormat="1" x14ac:dyDescent="0.25">
      <c r="A34" s="78" t="str">
        <f t="shared" si="23"/>
        <v/>
      </c>
      <c r="B34" s="78" t="str">
        <f t="shared" si="24"/>
        <v/>
      </c>
      <c r="C34" s="78">
        <f t="shared" si="25"/>
        <v>0</v>
      </c>
      <c r="D34" s="78">
        <f t="shared" si="26"/>
        <v>0</v>
      </c>
      <c r="E34" s="78">
        <f t="shared" si="27"/>
        <v>0</v>
      </c>
      <c r="F34" s="26" t="str">
        <f>IF('1ERPA'!F34="","",'1ERPA'!F34)</f>
        <v/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81" t="str">
        <f t="shared" si="14"/>
        <v/>
      </c>
      <c r="AL34" s="81" t="str">
        <f t="shared" si="15"/>
        <v/>
      </c>
      <c r="AM34" s="82" t="str">
        <f t="shared" si="16"/>
        <v/>
      </c>
      <c r="AN34" s="82" t="str">
        <f>IF('2DOPM'!W37="","",IF('2DOPM'!W37=0,"",('2DOPM'!W37)*100))</f>
        <v/>
      </c>
      <c r="AO34" s="81" t="str">
        <f t="shared" si="17"/>
        <v/>
      </c>
      <c r="AP34" s="81" t="str">
        <f t="shared" si="18"/>
        <v/>
      </c>
      <c r="AQ34" s="82" t="str">
        <f t="shared" si="19"/>
        <v/>
      </c>
      <c r="AR34" s="82" t="str">
        <f>'1ERPA'!AM34</f>
        <v/>
      </c>
      <c r="AS34" s="82" t="str">
        <f>'1ERPA'!AO34</f>
        <v/>
      </c>
      <c r="AT34" s="82" t="str">
        <f>'1ERPA'!AQ34</f>
        <v/>
      </c>
      <c r="AU34" s="82" t="str">
        <f t="shared" si="20"/>
        <v/>
      </c>
      <c r="AV34" s="82" t="str">
        <f t="shared" si="21"/>
        <v/>
      </c>
      <c r="AW34" s="81" t="str">
        <f t="shared" si="22"/>
        <v/>
      </c>
    </row>
    <row r="35" spans="1:49" s="77" customFormat="1" x14ac:dyDescent="0.25">
      <c r="A35" s="78" t="str">
        <f t="shared" si="23"/>
        <v/>
      </c>
      <c r="B35" s="78" t="str">
        <f t="shared" si="24"/>
        <v/>
      </c>
      <c r="C35" s="78">
        <f t="shared" si="25"/>
        <v>0</v>
      </c>
      <c r="D35" s="78">
        <f t="shared" si="26"/>
        <v>0</v>
      </c>
      <c r="E35" s="78">
        <f t="shared" si="27"/>
        <v>0</v>
      </c>
      <c r="F35" s="26" t="str">
        <f>IF('1ERPA'!F35="","",'1ERPA'!F35)</f>
        <v/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81" t="str">
        <f t="shared" si="14"/>
        <v/>
      </c>
      <c r="AL35" s="81" t="str">
        <f t="shared" si="15"/>
        <v/>
      </c>
      <c r="AM35" s="82" t="str">
        <f t="shared" si="16"/>
        <v/>
      </c>
      <c r="AN35" s="82" t="str">
        <f>IF('2DOPM'!W38="","",IF('2DOPM'!W38=0,"",('2DOPM'!W38)*100))</f>
        <v/>
      </c>
      <c r="AO35" s="81" t="str">
        <f t="shared" si="17"/>
        <v/>
      </c>
      <c r="AP35" s="81" t="str">
        <f t="shared" si="18"/>
        <v/>
      </c>
      <c r="AQ35" s="82" t="str">
        <f t="shared" si="19"/>
        <v/>
      </c>
      <c r="AR35" s="82" t="str">
        <f>'1ERPA'!AM35</f>
        <v/>
      </c>
      <c r="AS35" s="82" t="str">
        <f>'1ERPA'!AO35</f>
        <v/>
      </c>
      <c r="AT35" s="82" t="str">
        <f>'1ERPA'!AQ35</f>
        <v/>
      </c>
      <c r="AU35" s="82" t="str">
        <f t="shared" si="20"/>
        <v/>
      </c>
      <c r="AV35" s="82" t="str">
        <f t="shared" si="21"/>
        <v/>
      </c>
      <c r="AW35" s="81" t="str">
        <f t="shared" si="22"/>
        <v/>
      </c>
    </row>
    <row r="36" spans="1:49" s="77" customFormat="1" x14ac:dyDescent="0.25">
      <c r="A36" s="78" t="str">
        <f t="shared" si="23"/>
        <v/>
      </c>
      <c r="B36" s="78" t="str">
        <f t="shared" si="24"/>
        <v/>
      </c>
      <c r="C36" s="78">
        <f t="shared" si="25"/>
        <v>0</v>
      </c>
      <c r="D36" s="78">
        <f t="shared" si="26"/>
        <v>0</v>
      </c>
      <c r="E36" s="78">
        <f t="shared" si="27"/>
        <v>0</v>
      </c>
      <c r="F36" s="26" t="str">
        <f>IF('1ERPA'!F36="","",'1ERPA'!F36)</f>
        <v/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81" t="str">
        <f t="shared" si="14"/>
        <v/>
      </c>
      <c r="AL36" s="81" t="str">
        <f t="shared" si="15"/>
        <v/>
      </c>
      <c r="AM36" s="82" t="str">
        <f t="shared" si="16"/>
        <v/>
      </c>
      <c r="AN36" s="82" t="str">
        <f>IF('2DOPM'!W39="","",IF('2DOPM'!W39=0,"",('2DOPM'!W39)*100))</f>
        <v/>
      </c>
      <c r="AO36" s="81" t="str">
        <f t="shared" si="17"/>
        <v/>
      </c>
      <c r="AP36" s="81" t="str">
        <f t="shared" si="18"/>
        <v/>
      </c>
      <c r="AQ36" s="82" t="str">
        <f t="shared" si="19"/>
        <v/>
      </c>
      <c r="AR36" s="82" t="str">
        <f>'1ERPA'!AM36</f>
        <v/>
      </c>
      <c r="AS36" s="82" t="str">
        <f>'1ERPA'!AO36</f>
        <v/>
      </c>
      <c r="AT36" s="82" t="str">
        <f>'1ERPA'!AQ36</f>
        <v/>
      </c>
      <c r="AU36" s="82" t="str">
        <f t="shared" si="20"/>
        <v/>
      </c>
      <c r="AV36" s="82" t="str">
        <f t="shared" si="21"/>
        <v/>
      </c>
      <c r="AW36" s="81" t="str">
        <f t="shared" si="22"/>
        <v/>
      </c>
    </row>
    <row r="37" spans="1:49" s="77" customFormat="1" x14ac:dyDescent="0.25">
      <c r="A37" s="78" t="str">
        <f t="shared" si="23"/>
        <v/>
      </c>
      <c r="B37" s="78" t="str">
        <f t="shared" si="24"/>
        <v/>
      </c>
      <c r="C37" s="78">
        <f t="shared" si="25"/>
        <v>0</v>
      </c>
      <c r="D37" s="78">
        <f t="shared" si="26"/>
        <v>0</v>
      </c>
      <c r="E37" s="78">
        <f t="shared" si="27"/>
        <v>0</v>
      </c>
      <c r="F37" s="26" t="str">
        <f>IF('1ERPA'!F37="","",'1ERPA'!F37)</f>
        <v/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81" t="str">
        <f t="shared" si="14"/>
        <v/>
      </c>
      <c r="AL37" s="81" t="str">
        <f t="shared" si="15"/>
        <v/>
      </c>
      <c r="AM37" s="82" t="str">
        <f t="shared" si="16"/>
        <v/>
      </c>
      <c r="AN37" s="82" t="str">
        <f>IF('2DOPM'!W40="","",IF('2DOPM'!W40=0,"",('2DOPM'!W40)*100))</f>
        <v/>
      </c>
      <c r="AO37" s="81" t="str">
        <f t="shared" si="17"/>
        <v/>
      </c>
      <c r="AP37" s="81" t="str">
        <f t="shared" si="18"/>
        <v/>
      </c>
      <c r="AQ37" s="82" t="str">
        <f t="shared" si="19"/>
        <v/>
      </c>
      <c r="AR37" s="82" t="str">
        <f>'1ERPA'!AM37</f>
        <v/>
      </c>
      <c r="AS37" s="82" t="str">
        <f>'1ERPA'!AO37</f>
        <v/>
      </c>
      <c r="AT37" s="82" t="str">
        <f>'1ERPA'!AQ37</f>
        <v/>
      </c>
      <c r="AU37" s="82" t="str">
        <f t="shared" si="20"/>
        <v/>
      </c>
      <c r="AV37" s="82" t="str">
        <f t="shared" si="21"/>
        <v/>
      </c>
      <c r="AW37" s="81" t="str">
        <f t="shared" si="22"/>
        <v/>
      </c>
    </row>
    <row r="38" spans="1:49" s="77" customFormat="1" x14ac:dyDescent="0.25">
      <c r="A38" s="78" t="str">
        <f t="shared" si="23"/>
        <v/>
      </c>
      <c r="B38" s="78" t="str">
        <f t="shared" si="24"/>
        <v/>
      </c>
      <c r="C38" s="78">
        <f t="shared" si="25"/>
        <v>0</v>
      </c>
      <c r="D38" s="78">
        <f t="shared" si="26"/>
        <v>0</v>
      </c>
      <c r="E38" s="78">
        <f t="shared" si="27"/>
        <v>0</v>
      </c>
      <c r="F38" s="26" t="str">
        <f>IF('1ERPA'!F38="","",'1ERPA'!F38)</f>
        <v/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81" t="str">
        <f t="shared" si="14"/>
        <v/>
      </c>
      <c r="AL38" s="81" t="str">
        <f t="shared" si="15"/>
        <v/>
      </c>
      <c r="AM38" s="82" t="str">
        <f t="shared" si="16"/>
        <v/>
      </c>
      <c r="AN38" s="82" t="str">
        <f>IF('2DOPM'!W41="","",IF('2DOPM'!W41=0,"",('2DOPM'!W41)*100))</f>
        <v/>
      </c>
      <c r="AO38" s="81" t="str">
        <f t="shared" si="17"/>
        <v/>
      </c>
      <c r="AP38" s="81" t="str">
        <f t="shared" si="18"/>
        <v/>
      </c>
      <c r="AQ38" s="82" t="str">
        <f t="shared" si="19"/>
        <v/>
      </c>
      <c r="AR38" s="82" t="str">
        <f>'1ERPA'!AM38</f>
        <v/>
      </c>
      <c r="AS38" s="82" t="str">
        <f>'1ERPA'!AO38</f>
        <v/>
      </c>
      <c r="AT38" s="82" t="str">
        <f>'1ERPA'!AQ38</f>
        <v/>
      </c>
      <c r="AU38" s="82" t="str">
        <f t="shared" si="20"/>
        <v/>
      </c>
      <c r="AV38" s="82" t="str">
        <f t="shared" si="21"/>
        <v/>
      </c>
      <c r="AW38" s="81" t="str">
        <f t="shared" si="22"/>
        <v/>
      </c>
    </row>
    <row r="39" spans="1:49" s="77" customFormat="1" x14ac:dyDescent="0.25">
      <c r="A39" s="78" t="str">
        <f t="shared" si="23"/>
        <v/>
      </c>
      <c r="B39" s="78" t="str">
        <f t="shared" si="24"/>
        <v/>
      </c>
      <c r="C39" s="78">
        <f t="shared" si="25"/>
        <v>0</v>
      </c>
      <c r="D39" s="78">
        <f t="shared" si="26"/>
        <v>0</v>
      </c>
      <c r="E39" s="78">
        <f t="shared" si="27"/>
        <v>0</v>
      </c>
      <c r="F39" s="26" t="str">
        <f>IF('1ERPA'!F39="","",'1ERPA'!F39)</f>
        <v/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81" t="str">
        <f t="shared" si="14"/>
        <v/>
      </c>
      <c r="AL39" s="81" t="str">
        <f t="shared" si="15"/>
        <v/>
      </c>
      <c r="AM39" s="82" t="str">
        <f t="shared" si="16"/>
        <v/>
      </c>
      <c r="AN39" s="82" t="str">
        <f>IF('2DOPM'!W42="","",IF('2DOPM'!W42=0,"",('2DOPM'!W42)*100))</f>
        <v/>
      </c>
      <c r="AO39" s="81" t="str">
        <f t="shared" si="17"/>
        <v/>
      </c>
      <c r="AP39" s="81" t="str">
        <f t="shared" si="18"/>
        <v/>
      </c>
      <c r="AQ39" s="82" t="str">
        <f t="shared" si="19"/>
        <v/>
      </c>
      <c r="AR39" s="82" t="str">
        <f>'1ERPA'!AM39</f>
        <v/>
      </c>
      <c r="AS39" s="82" t="str">
        <f>'1ERPA'!AO39</f>
        <v/>
      </c>
      <c r="AT39" s="82" t="str">
        <f>'1ERPA'!AQ39</f>
        <v/>
      </c>
      <c r="AU39" s="82" t="str">
        <f t="shared" si="20"/>
        <v/>
      </c>
      <c r="AV39" s="82" t="str">
        <f t="shared" si="21"/>
        <v/>
      </c>
      <c r="AW39" s="81" t="str">
        <f t="shared" si="22"/>
        <v/>
      </c>
    </row>
    <row r="40" spans="1:49" s="77" customFormat="1" x14ac:dyDescent="0.25">
      <c r="A40" s="78" t="str">
        <f t="shared" si="23"/>
        <v/>
      </c>
      <c r="B40" s="78" t="str">
        <f t="shared" si="24"/>
        <v/>
      </c>
      <c r="C40" s="78">
        <f t="shared" si="25"/>
        <v>0</v>
      </c>
      <c r="D40" s="78">
        <f t="shared" si="26"/>
        <v>0</v>
      </c>
      <c r="E40" s="78">
        <f t="shared" si="27"/>
        <v>0</v>
      </c>
      <c r="F40" s="26" t="str">
        <f>IF('1ERPA'!F40="","",'1ERPA'!F40)</f>
        <v/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81" t="str">
        <f t="shared" si="14"/>
        <v/>
      </c>
      <c r="AL40" s="81" t="str">
        <f t="shared" si="15"/>
        <v/>
      </c>
      <c r="AM40" s="82" t="str">
        <f t="shared" si="16"/>
        <v/>
      </c>
      <c r="AN40" s="82" t="str">
        <f>IF('2DOPM'!W43="","",IF('2DOPM'!W43=0,"",('2DOPM'!W43)*100))</f>
        <v/>
      </c>
      <c r="AO40" s="81" t="str">
        <f t="shared" si="17"/>
        <v/>
      </c>
      <c r="AP40" s="81" t="str">
        <f t="shared" si="18"/>
        <v/>
      </c>
      <c r="AQ40" s="82" t="str">
        <f t="shared" si="19"/>
        <v/>
      </c>
      <c r="AR40" s="82" t="str">
        <f>'1ERPA'!AM40</f>
        <v/>
      </c>
      <c r="AS40" s="82" t="str">
        <f>'1ERPA'!AO40</f>
        <v/>
      </c>
      <c r="AT40" s="82" t="str">
        <f>'1ERPA'!AQ40</f>
        <v/>
      </c>
      <c r="AU40" s="82" t="str">
        <f t="shared" si="20"/>
        <v/>
      </c>
      <c r="AV40" s="82" t="str">
        <f t="shared" si="21"/>
        <v/>
      </c>
      <c r="AW40" s="81" t="str">
        <f t="shared" si="22"/>
        <v/>
      </c>
    </row>
    <row r="41" spans="1:49" s="77" customFormat="1" x14ac:dyDescent="0.25">
      <c r="A41" s="78" t="str">
        <f t="shared" si="23"/>
        <v/>
      </c>
      <c r="B41" s="78" t="str">
        <f t="shared" si="24"/>
        <v/>
      </c>
      <c r="C41" s="78">
        <f t="shared" si="25"/>
        <v>0</v>
      </c>
      <c r="D41" s="78">
        <f t="shared" si="26"/>
        <v>0</v>
      </c>
      <c r="E41" s="78">
        <f t="shared" si="27"/>
        <v>0</v>
      </c>
      <c r="F41" s="26" t="str">
        <f>IF('1ERPA'!F41="","",'1ERPA'!F41)</f>
        <v/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81" t="str">
        <f t="shared" si="14"/>
        <v/>
      </c>
      <c r="AL41" s="81" t="str">
        <f t="shared" si="15"/>
        <v/>
      </c>
      <c r="AM41" s="82" t="str">
        <f t="shared" si="16"/>
        <v/>
      </c>
      <c r="AN41" s="82" t="str">
        <f>IF('2DOPM'!W44="","",IF('2DOPM'!W44=0,"",('2DOPM'!W44)*100))</f>
        <v/>
      </c>
      <c r="AO41" s="81" t="str">
        <f t="shared" si="17"/>
        <v/>
      </c>
      <c r="AP41" s="81" t="str">
        <f t="shared" si="18"/>
        <v/>
      </c>
      <c r="AQ41" s="82" t="str">
        <f t="shared" si="19"/>
        <v/>
      </c>
      <c r="AR41" s="82" t="str">
        <f>'1ERPA'!AM41</f>
        <v/>
      </c>
      <c r="AS41" s="82" t="str">
        <f>'1ERPA'!AO41</f>
        <v/>
      </c>
      <c r="AT41" s="82" t="str">
        <f>'1ERPA'!AQ41</f>
        <v/>
      </c>
      <c r="AU41" s="82" t="str">
        <f t="shared" si="20"/>
        <v/>
      </c>
      <c r="AV41" s="82" t="str">
        <f t="shared" si="21"/>
        <v/>
      </c>
      <c r="AW41" s="81" t="str">
        <f t="shared" si="22"/>
        <v/>
      </c>
    </row>
    <row r="42" spans="1:49" s="77" customFormat="1" x14ac:dyDescent="0.25">
      <c r="A42" s="78" t="str">
        <f t="shared" si="23"/>
        <v/>
      </c>
      <c r="B42" s="78" t="str">
        <f t="shared" si="24"/>
        <v/>
      </c>
      <c r="C42" s="78">
        <f t="shared" si="25"/>
        <v>0</v>
      </c>
      <c r="D42" s="78">
        <f t="shared" si="26"/>
        <v>0</v>
      </c>
      <c r="E42" s="78">
        <f t="shared" si="27"/>
        <v>0</v>
      </c>
      <c r="F42" s="26" t="str">
        <f>IF('1ERPA'!F42="","",'1ERPA'!F42)</f>
        <v/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81" t="str">
        <f t="shared" si="14"/>
        <v/>
      </c>
      <c r="AL42" s="81" t="str">
        <f t="shared" si="15"/>
        <v/>
      </c>
      <c r="AM42" s="82" t="str">
        <f t="shared" si="16"/>
        <v/>
      </c>
      <c r="AN42" s="82" t="str">
        <f>IF('2DOPM'!W45="","",IF('2DOPM'!W45=0,"",('2DOPM'!W45)*100))</f>
        <v/>
      </c>
      <c r="AO42" s="81" t="str">
        <f t="shared" si="17"/>
        <v/>
      </c>
      <c r="AP42" s="81" t="str">
        <f t="shared" si="18"/>
        <v/>
      </c>
      <c r="AQ42" s="82" t="str">
        <f t="shared" si="19"/>
        <v/>
      </c>
      <c r="AR42" s="82" t="str">
        <f>'1ERPA'!AM42</f>
        <v/>
      </c>
      <c r="AS42" s="82" t="str">
        <f>'1ERPA'!AO42</f>
        <v/>
      </c>
      <c r="AT42" s="82" t="str">
        <f>'1ERPA'!AQ42</f>
        <v/>
      </c>
      <c r="AU42" s="82" t="str">
        <f t="shared" si="20"/>
        <v/>
      </c>
      <c r="AV42" s="82" t="str">
        <f t="shared" si="21"/>
        <v/>
      </c>
      <c r="AW42" s="81" t="str">
        <f t="shared" si="22"/>
        <v/>
      </c>
    </row>
    <row r="43" spans="1:49" s="77" customFormat="1" x14ac:dyDescent="0.25">
      <c r="A43" s="78" t="str">
        <f t="shared" si="23"/>
        <v/>
      </c>
      <c r="B43" s="78" t="str">
        <f t="shared" si="24"/>
        <v/>
      </c>
      <c r="C43" s="78">
        <f t="shared" si="25"/>
        <v>0</v>
      </c>
      <c r="D43" s="78">
        <f t="shared" si="26"/>
        <v>0</v>
      </c>
      <c r="E43" s="78">
        <f t="shared" si="27"/>
        <v>0</v>
      </c>
      <c r="F43" s="26" t="str">
        <f>IF('1ERPA'!F43="","",'1ERPA'!F43)</f>
        <v/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81" t="str">
        <f t="shared" si="14"/>
        <v/>
      </c>
      <c r="AL43" s="81" t="str">
        <f t="shared" si="15"/>
        <v/>
      </c>
      <c r="AM43" s="82" t="str">
        <f t="shared" si="16"/>
        <v/>
      </c>
      <c r="AN43" s="82" t="str">
        <f>IF('2DOPM'!W46="","",IF('2DOPM'!W46=0,"",('2DOPM'!W46)*100))</f>
        <v/>
      </c>
      <c r="AO43" s="81" t="str">
        <f t="shared" si="17"/>
        <v/>
      </c>
      <c r="AP43" s="81" t="str">
        <f t="shared" si="18"/>
        <v/>
      </c>
      <c r="AQ43" s="82" t="str">
        <f t="shared" si="19"/>
        <v/>
      </c>
      <c r="AR43" s="82" t="str">
        <f>'1ERPA'!AM43</f>
        <v/>
      </c>
      <c r="AS43" s="82" t="str">
        <f>'1ERPA'!AO43</f>
        <v/>
      </c>
      <c r="AT43" s="82" t="str">
        <f>'1ERPA'!AQ43</f>
        <v/>
      </c>
      <c r="AU43" s="82" t="str">
        <f t="shared" si="20"/>
        <v/>
      </c>
      <c r="AV43" s="82" t="str">
        <f t="shared" si="21"/>
        <v/>
      </c>
      <c r="AW43" s="81" t="str">
        <f t="shared" si="22"/>
        <v/>
      </c>
    </row>
    <row r="44" spans="1:49" x14ac:dyDescent="0.25">
      <c r="A44" s="78" t="str">
        <f t="shared" si="23"/>
        <v/>
      </c>
      <c r="B44" s="78" t="str">
        <f t="shared" si="24"/>
        <v/>
      </c>
      <c r="C44" s="78">
        <f t="shared" si="25"/>
        <v>0</v>
      </c>
      <c r="D44" s="78">
        <f t="shared" si="26"/>
        <v>0</v>
      </c>
      <c r="E44" s="78">
        <f t="shared" si="27"/>
        <v>0</v>
      </c>
      <c r="F44" s="26" t="str">
        <f>IF('1ERPA'!F44="","",'1ERPA'!F44)</f>
        <v/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81" t="str">
        <f t="shared" si="14"/>
        <v/>
      </c>
      <c r="AL44" s="81" t="str">
        <f t="shared" si="15"/>
        <v/>
      </c>
      <c r="AM44" s="82" t="str">
        <f t="shared" si="16"/>
        <v/>
      </c>
      <c r="AN44" s="82" t="str">
        <f>IF('2DOPM'!W47="","",IF('2DOPM'!W47=0,"",('2DOPM'!W47)*100))</f>
        <v/>
      </c>
      <c r="AO44" s="81" t="str">
        <f t="shared" si="17"/>
        <v/>
      </c>
      <c r="AP44" s="81" t="str">
        <f t="shared" si="18"/>
        <v/>
      </c>
      <c r="AQ44" s="82" t="str">
        <f t="shared" si="19"/>
        <v/>
      </c>
      <c r="AR44" s="82" t="str">
        <f>'1ERPA'!AM44</f>
        <v/>
      </c>
      <c r="AS44" s="82" t="str">
        <f>'1ERPA'!AO44</f>
        <v/>
      </c>
      <c r="AT44" s="82" t="str">
        <f>'1ERPA'!AQ44</f>
        <v/>
      </c>
      <c r="AU44" s="82" t="str">
        <f t="shared" si="20"/>
        <v/>
      </c>
      <c r="AV44" s="82" t="str">
        <f t="shared" si="21"/>
        <v/>
      </c>
      <c r="AW44" s="81" t="str">
        <f t="shared" si="22"/>
        <v/>
      </c>
    </row>
    <row r="45" spans="1:49" x14ac:dyDescent="0.25">
      <c r="A45" s="78" t="str">
        <f t="shared" si="23"/>
        <v/>
      </c>
      <c r="B45" s="78" t="str">
        <f t="shared" si="24"/>
        <v/>
      </c>
      <c r="C45" s="78">
        <f t="shared" si="25"/>
        <v>0</v>
      </c>
      <c r="D45" s="78">
        <f t="shared" si="26"/>
        <v>0</v>
      </c>
      <c r="E45" s="78">
        <f t="shared" si="27"/>
        <v>0</v>
      </c>
      <c r="F45" s="26" t="str">
        <f>IF('1ERPA'!F45="","",'1ERPA'!F45)</f>
        <v/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81" t="str">
        <f t="shared" si="14"/>
        <v/>
      </c>
      <c r="AL45" s="81" t="str">
        <f t="shared" si="15"/>
        <v/>
      </c>
      <c r="AM45" s="82" t="str">
        <f t="shared" si="16"/>
        <v/>
      </c>
      <c r="AN45" s="82" t="str">
        <f>IF('2DOPM'!W48="","",IF('2DOPM'!W48=0,"",('2DOPM'!W48)*100))</f>
        <v/>
      </c>
      <c r="AO45" s="81" t="str">
        <f t="shared" si="17"/>
        <v/>
      </c>
      <c r="AP45" s="81" t="str">
        <f t="shared" si="18"/>
        <v/>
      </c>
      <c r="AQ45" s="82" t="str">
        <f t="shared" si="19"/>
        <v/>
      </c>
      <c r="AR45" s="82" t="str">
        <f>'1ERPA'!AM45</f>
        <v/>
      </c>
      <c r="AS45" s="82" t="str">
        <f>'1ERPA'!AO45</f>
        <v/>
      </c>
      <c r="AT45" s="82" t="str">
        <f>'1ERPA'!AQ45</f>
        <v/>
      </c>
      <c r="AU45" s="82" t="str">
        <f t="shared" si="20"/>
        <v/>
      </c>
      <c r="AV45" s="82" t="str">
        <f t="shared" si="21"/>
        <v/>
      </c>
      <c r="AW45" s="81" t="str">
        <f t="shared" si="22"/>
        <v/>
      </c>
    </row>
    <row r="46" spans="1:49" x14ac:dyDescent="0.25">
      <c r="A46" s="54" t="str">
        <f t="shared" si="12"/>
        <v/>
      </c>
      <c r="B46" s="54" t="str">
        <f t="shared" si="0"/>
        <v/>
      </c>
      <c r="C46" s="54">
        <f t="shared" si="1"/>
        <v>0</v>
      </c>
      <c r="D46" s="54">
        <f t="shared" si="2"/>
        <v>0</v>
      </c>
      <c r="E46" s="54">
        <f t="shared" si="13"/>
        <v>0</v>
      </c>
      <c r="F46" s="26" t="str">
        <f>IF('1ERPA'!F46="","",'1ERPA'!F46)</f>
        <v/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81" t="str">
        <f t="shared" si="14"/>
        <v/>
      </c>
      <c r="AL46" s="81" t="str">
        <f t="shared" si="15"/>
        <v/>
      </c>
      <c r="AM46" s="82" t="str">
        <f t="shared" si="16"/>
        <v/>
      </c>
      <c r="AN46" s="82" t="str">
        <f>IF('2DOPM'!W49="","",IF('2DOPM'!W49=0,"",('2DOPM'!W49)*100))</f>
        <v/>
      </c>
      <c r="AO46" s="81" t="str">
        <f t="shared" si="17"/>
        <v/>
      </c>
      <c r="AP46" s="81" t="str">
        <f t="shared" si="18"/>
        <v/>
      </c>
      <c r="AQ46" s="82" t="str">
        <f t="shared" si="19"/>
        <v/>
      </c>
      <c r="AR46" s="82" t="str">
        <f>'1ERPA'!AM46</f>
        <v/>
      </c>
      <c r="AS46" s="82" t="str">
        <f>'1ERPA'!AO46</f>
        <v/>
      </c>
      <c r="AT46" s="82" t="str">
        <f>'1ERPA'!AQ46</f>
        <v/>
      </c>
      <c r="AU46" s="82" t="str">
        <f t="shared" si="20"/>
        <v/>
      </c>
      <c r="AV46" s="82" t="str">
        <f t="shared" si="21"/>
        <v/>
      </c>
      <c r="AW46" s="81" t="str">
        <f t="shared" si="22"/>
        <v/>
      </c>
    </row>
    <row r="47" spans="1:49" x14ac:dyDescent="0.25">
      <c r="A47" s="54" t="str">
        <f t="shared" si="12"/>
        <v/>
      </c>
      <c r="B47" s="54" t="str">
        <f t="shared" si="0"/>
        <v/>
      </c>
      <c r="C47" s="54">
        <f t="shared" si="1"/>
        <v>0</v>
      </c>
      <c r="D47" s="54">
        <f t="shared" si="2"/>
        <v>0</v>
      </c>
      <c r="E47" s="54">
        <f t="shared" si="13"/>
        <v>0</v>
      </c>
      <c r="F47" s="26" t="str">
        <f>IF('1ERPA'!F47="","",'1ERPA'!F47)</f>
        <v/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81" t="str">
        <f t="shared" si="14"/>
        <v/>
      </c>
      <c r="AL47" s="81" t="str">
        <f t="shared" si="15"/>
        <v/>
      </c>
      <c r="AM47" s="82" t="str">
        <f t="shared" si="16"/>
        <v/>
      </c>
      <c r="AN47" s="82" t="str">
        <f>IF('2DOPM'!W50="","",IF('2DOPM'!W50=0,"",('2DOPM'!W50)*100))</f>
        <v/>
      </c>
      <c r="AO47" s="81" t="str">
        <f t="shared" si="17"/>
        <v/>
      </c>
      <c r="AP47" s="81" t="str">
        <f t="shared" si="18"/>
        <v/>
      </c>
      <c r="AQ47" s="82" t="str">
        <f t="shared" si="19"/>
        <v/>
      </c>
      <c r="AR47" s="82" t="str">
        <f>'1ERPA'!AM47</f>
        <v/>
      </c>
      <c r="AS47" s="82" t="str">
        <f>'1ERPA'!AO47</f>
        <v/>
      </c>
      <c r="AT47" s="82" t="str">
        <f>'1ERPA'!AQ47</f>
        <v/>
      </c>
      <c r="AU47" s="82" t="str">
        <f t="shared" si="20"/>
        <v/>
      </c>
      <c r="AV47" s="82" t="str">
        <f t="shared" si="21"/>
        <v/>
      </c>
      <c r="AW47" s="81" t="str">
        <f t="shared" si="22"/>
        <v/>
      </c>
    </row>
    <row r="48" spans="1:49" x14ac:dyDescent="0.25">
      <c r="A48" s="54" t="str">
        <f t="shared" si="12"/>
        <v/>
      </c>
      <c r="B48" s="54" t="str">
        <f t="shared" si="0"/>
        <v/>
      </c>
      <c r="C48" s="54">
        <f t="shared" si="1"/>
        <v>0</v>
      </c>
      <c r="D48" s="54">
        <f t="shared" si="2"/>
        <v>0</v>
      </c>
      <c r="E48" s="54">
        <f t="shared" si="13"/>
        <v>0</v>
      </c>
      <c r="F48" s="26" t="str">
        <f>IF('1ERPA'!F48="","",'1ERPA'!F48)</f>
        <v/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81" t="str">
        <f t="shared" si="14"/>
        <v/>
      </c>
      <c r="AL48" s="81" t="str">
        <f t="shared" si="15"/>
        <v/>
      </c>
      <c r="AM48" s="82" t="str">
        <f t="shared" si="16"/>
        <v/>
      </c>
      <c r="AN48" s="82" t="str">
        <f>IF('2DOPM'!W51="","",IF('2DOPM'!W51=0,"",('2DOPM'!W51)*100))</f>
        <v/>
      </c>
      <c r="AO48" s="81" t="str">
        <f t="shared" si="17"/>
        <v/>
      </c>
      <c r="AP48" s="81" t="str">
        <f t="shared" si="18"/>
        <v/>
      </c>
      <c r="AQ48" s="82" t="str">
        <f t="shared" si="19"/>
        <v/>
      </c>
      <c r="AR48" s="82" t="str">
        <f>'1ERPA'!AM48</f>
        <v/>
      </c>
      <c r="AS48" s="82" t="str">
        <f>'1ERPA'!AO48</f>
        <v/>
      </c>
      <c r="AT48" s="82" t="str">
        <f>'1ERPA'!AQ48</f>
        <v/>
      </c>
      <c r="AU48" s="82" t="str">
        <f t="shared" si="20"/>
        <v/>
      </c>
      <c r="AV48" s="82" t="str">
        <f t="shared" si="21"/>
        <v/>
      </c>
      <c r="AW48" s="81" t="str">
        <f t="shared" si="22"/>
        <v/>
      </c>
    </row>
    <row r="49" spans="1:49" x14ac:dyDescent="0.25">
      <c r="A49" s="54" t="str">
        <f t="shared" si="12"/>
        <v/>
      </c>
      <c r="B49" s="54" t="str">
        <f t="shared" si="0"/>
        <v/>
      </c>
      <c r="C49" s="54">
        <f t="shared" si="1"/>
        <v>0</v>
      </c>
      <c r="D49" s="54">
        <f t="shared" si="2"/>
        <v>0</v>
      </c>
      <c r="E49" s="54">
        <f t="shared" si="13"/>
        <v>0</v>
      </c>
      <c r="F49" s="26" t="str">
        <f>IF('1ERPA'!F49="","",'1ERPA'!F49)</f>
        <v/>
      </c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81" t="str">
        <f t="shared" si="14"/>
        <v/>
      </c>
      <c r="AL49" s="81" t="str">
        <f t="shared" si="15"/>
        <v/>
      </c>
      <c r="AM49" s="82" t="str">
        <f t="shared" si="16"/>
        <v/>
      </c>
      <c r="AN49" s="82" t="str">
        <f>IF('2DOPM'!W52="","",IF('2DOPM'!W52=0,"",('2DOPM'!W52)*100))</f>
        <v/>
      </c>
      <c r="AO49" s="81" t="str">
        <f t="shared" si="17"/>
        <v/>
      </c>
      <c r="AP49" s="81" t="str">
        <f t="shared" si="18"/>
        <v/>
      </c>
      <c r="AQ49" s="82" t="str">
        <f t="shared" si="19"/>
        <v/>
      </c>
      <c r="AR49" s="82" t="str">
        <f>'1ERPA'!AM49</f>
        <v/>
      </c>
      <c r="AS49" s="82" t="str">
        <f>'1ERPA'!AO49</f>
        <v/>
      </c>
      <c r="AT49" s="82" t="str">
        <f>'1ERPA'!AQ49</f>
        <v/>
      </c>
      <c r="AU49" s="82" t="str">
        <f t="shared" si="20"/>
        <v/>
      </c>
      <c r="AV49" s="82" t="str">
        <f t="shared" si="21"/>
        <v/>
      </c>
      <c r="AW49" s="81" t="str">
        <f t="shared" si="22"/>
        <v/>
      </c>
    </row>
    <row r="50" spans="1:49" x14ac:dyDescent="0.25">
      <c r="A50" s="54" t="str">
        <f t="shared" si="12"/>
        <v/>
      </c>
      <c r="B50" s="54" t="str">
        <f t="shared" si="0"/>
        <v/>
      </c>
      <c r="C50" s="54">
        <f t="shared" si="1"/>
        <v>0</v>
      </c>
      <c r="D50" s="54">
        <f t="shared" si="2"/>
        <v>0</v>
      </c>
      <c r="E50" s="54">
        <f t="shared" si="13"/>
        <v>0</v>
      </c>
      <c r="F50" s="26" t="str">
        <f>IF('1ERPA'!F50="","",'1ERPA'!F50)</f>
        <v/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81" t="str">
        <f t="shared" si="14"/>
        <v/>
      </c>
      <c r="AL50" s="81" t="str">
        <f t="shared" si="15"/>
        <v/>
      </c>
      <c r="AM50" s="82" t="str">
        <f t="shared" si="16"/>
        <v/>
      </c>
      <c r="AN50" s="82" t="str">
        <f>IF('2DOPM'!W53="","",IF('2DOPM'!W53=0,"",('2DOPM'!W53)*100))</f>
        <v/>
      </c>
      <c r="AO50" s="81" t="str">
        <f t="shared" si="17"/>
        <v/>
      </c>
      <c r="AP50" s="81" t="str">
        <f t="shared" si="18"/>
        <v/>
      </c>
      <c r="AQ50" s="82" t="str">
        <f t="shared" si="19"/>
        <v/>
      </c>
      <c r="AR50" s="82" t="str">
        <f>'1ERPA'!AM50</f>
        <v/>
      </c>
      <c r="AS50" s="82" t="str">
        <f>'1ERPA'!AO50</f>
        <v/>
      </c>
      <c r="AT50" s="82" t="str">
        <f>'1ERPA'!AQ50</f>
        <v/>
      </c>
      <c r="AU50" s="82" t="str">
        <f t="shared" si="20"/>
        <v/>
      </c>
      <c r="AV50" s="82" t="str">
        <f t="shared" si="21"/>
        <v/>
      </c>
      <c r="AW50" s="81" t="str">
        <f t="shared" si="22"/>
        <v/>
      </c>
    </row>
    <row r="51" spans="1:49" x14ac:dyDescent="0.25">
      <c r="A51" s="54" t="str">
        <f t="shared" si="12"/>
        <v/>
      </c>
      <c r="B51" s="54" t="str">
        <f t="shared" si="0"/>
        <v/>
      </c>
      <c r="C51" s="54">
        <f t="shared" si="1"/>
        <v>0</v>
      </c>
      <c r="D51" s="54">
        <f t="shared" si="2"/>
        <v>0</v>
      </c>
      <c r="E51" s="54">
        <f t="shared" si="13"/>
        <v>0</v>
      </c>
      <c r="F51" s="26" t="str">
        <f>IF('1ERPA'!F51="","",'1ERPA'!F51)</f>
        <v/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81" t="str">
        <f t="shared" si="14"/>
        <v/>
      </c>
      <c r="AL51" s="81" t="str">
        <f t="shared" si="15"/>
        <v/>
      </c>
      <c r="AM51" s="82" t="str">
        <f t="shared" si="16"/>
        <v/>
      </c>
      <c r="AN51" s="82" t="str">
        <f>IF('2DOPM'!W54="","",IF('2DOPM'!W54=0,"",('2DOPM'!W54)*100))</f>
        <v/>
      </c>
      <c r="AO51" s="81" t="str">
        <f t="shared" si="17"/>
        <v/>
      </c>
      <c r="AP51" s="81" t="str">
        <f t="shared" si="18"/>
        <v/>
      </c>
      <c r="AQ51" s="82" t="str">
        <f t="shared" si="19"/>
        <v/>
      </c>
      <c r="AR51" s="82" t="str">
        <f>'1ERPA'!AM51</f>
        <v/>
      </c>
      <c r="AS51" s="82" t="str">
        <f>'1ERPA'!AO51</f>
        <v/>
      </c>
      <c r="AT51" s="82" t="str">
        <f>'1ERPA'!AQ51</f>
        <v/>
      </c>
      <c r="AU51" s="82" t="str">
        <f t="shared" si="20"/>
        <v/>
      </c>
      <c r="AV51" s="82" t="str">
        <f t="shared" si="21"/>
        <v/>
      </c>
      <c r="AW51" s="81" t="str">
        <f t="shared" si="22"/>
        <v/>
      </c>
    </row>
    <row r="52" spans="1:49" x14ac:dyDescent="0.25">
      <c r="A52" s="54" t="str">
        <f t="shared" si="12"/>
        <v/>
      </c>
      <c r="B52" s="54" t="str">
        <f t="shared" si="0"/>
        <v/>
      </c>
      <c r="C52" s="54">
        <f t="shared" si="1"/>
        <v>0</v>
      </c>
      <c r="D52" s="54">
        <f t="shared" si="2"/>
        <v>0</v>
      </c>
      <c r="E52" s="54">
        <f t="shared" si="13"/>
        <v>0</v>
      </c>
      <c r="F52" s="26" t="str">
        <f>IF('1ERPA'!F52="","",'1ERPA'!F52)</f>
        <v/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81" t="str">
        <f t="shared" si="14"/>
        <v/>
      </c>
      <c r="AL52" s="81" t="str">
        <f t="shared" si="15"/>
        <v/>
      </c>
      <c r="AM52" s="82" t="str">
        <f t="shared" si="16"/>
        <v/>
      </c>
      <c r="AN52" s="82" t="str">
        <f>IF('2DOPM'!W55="","",IF('2DOPM'!W55=0,"",('2DOPM'!W55)*100))</f>
        <v/>
      </c>
      <c r="AO52" s="81" t="str">
        <f t="shared" si="17"/>
        <v/>
      </c>
      <c r="AP52" s="81" t="str">
        <f t="shared" si="18"/>
        <v/>
      </c>
      <c r="AQ52" s="82" t="str">
        <f t="shared" si="19"/>
        <v/>
      </c>
      <c r="AR52" s="82" t="str">
        <f>'1ERPA'!AM52</f>
        <v/>
      </c>
      <c r="AS52" s="82" t="str">
        <f>'1ERPA'!AO52</f>
        <v/>
      </c>
      <c r="AT52" s="82" t="str">
        <f>'1ERPA'!AQ52</f>
        <v/>
      </c>
      <c r="AU52" s="82" t="str">
        <f t="shared" si="20"/>
        <v/>
      </c>
      <c r="AV52" s="82" t="str">
        <f t="shared" si="21"/>
        <v/>
      </c>
      <c r="AW52" s="81" t="str">
        <f t="shared" si="22"/>
        <v/>
      </c>
    </row>
    <row r="53" spans="1:49" x14ac:dyDescent="0.25">
      <c r="A53" s="54" t="str">
        <f t="shared" si="12"/>
        <v/>
      </c>
      <c r="B53" s="54" t="str">
        <f t="shared" si="0"/>
        <v/>
      </c>
      <c r="C53" s="54">
        <f t="shared" si="1"/>
        <v>0</v>
      </c>
      <c r="D53" s="54">
        <f t="shared" si="2"/>
        <v>0</v>
      </c>
      <c r="E53" s="54">
        <f t="shared" si="13"/>
        <v>0</v>
      </c>
      <c r="F53" s="26" t="str">
        <f>IF('1ERPA'!F53="","",'1ERPA'!F53)</f>
        <v/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81" t="str">
        <f t="shared" si="14"/>
        <v/>
      </c>
      <c r="AL53" s="81" t="str">
        <f t="shared" si="15"/>
        <v/>
      </c>
      <c r="AM53" s="82" t="str">
        <f t="shared" si="16"/>
        <v/>
      </c>
      <c r="AN53" s="82" t="str">
        <f>IF('2DOPM'!W56="","",IF('2DOPM'!W56=0,"",('2DOPM'!W56)*100))</f>
        <v/>
      </c>
      <c r="AO53" s="81" t="str">
        <f t="shared" si="17"/>
        <v/>
      </c>
      <c r="AP53" s="81" t="str">
        <f t="shared" si="18"/>
        <v/>
      </c>
      <c r="AQ53" s="82" t="str">
        <f t="shared" si="19"/>
        <v/>
      </c>
      <c r="AR53" s="82" t="str">
        <f>'1ERPA'!AM53</f>
        <v/>
      </c>
      <c r="AS53" s="82" t="str">
        <f>'1ERPA'!AO53</f>
        <v/>
      </c>
      <c r="AT53" s="82" t="str">
        <f>'1ERPA'!AQ53</f>
        <v/>
      </c>
      <c r="AU53" s="82" t="str">
        <f t="shared" si="20"/>
        <v/>
      </c>
      <c r="AV53" s="82" t="str">
        <f t="shared" si="21"/>
        <v/>
      </c>
      <c r="AW53" s="81" t="str">
        <f t="shared" si="22"/>
        <v/>
      </c>
    </row>
    <row r="54" spans="1:49" x14ac:dyDescent="0.25">
      <c r="A54" s="54" t="str">
        <f t="shared" si="12"/>
        <v/>
      </c>
      <c r="B54" s="54" t="str">
        <f t="shared" si="0"/>
        <v/>
      </c>
      <c r="C54" s="54">
        <f t="shared" si="1"/>
        <v>0</v>
      </c>
      <c r="D54" s="54">
        <f t="shared" si="2"/>
        <v>0</v>
      </c>
      <c r="E54" s="54">
        <f t="shared" si="13"/>
        <v>0</v>
      </c>
      <c r="F54" s="26" t="str">
        <f>IF('1ERPA'!F54="","",'1ERPA'!F54)</f>
        <v/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81" t="str">
        <f t="shared" si="14"/>
        <v/>
      </c>
      <c r="AL54" s="81" t="str">
        <f t="shared" si="15"/>
        <v/>
      </c>
      <c r="AM54" s="82" t="str">
        <f t="shared" si="16"/>
        <v/>
      </c>
      <c r="AN54" s="82" t="str">
        <f>IF('2DOPM'!W57="","",IF('2DOPM'!W57=0,"",('2DOPM'!W57)*100))</f>
        <v/>
      </c>
      <c r="AO54" s="81" t="str">
        <f t="shared" si="17"/>
        <v/>
      </c>
      <c r="AP54" s="81" t="str">
        <f t="shared" si="18"/>
        <v/>
      </c>
      <c r="AQ54" s="82" t="str">
        <f t="shared" si="19"/>
        <v/>
      </c>
      <c r="AR54" s="82" t="str">
        <f>'1ERPA'!AM54</f>
        <v/>
      </c>
      <c r="AS54" s="82" t="str">
        <f>'1ERPA'!AO54</f>
        <v/>
      </c>
      <c r="AT54" s="82" t="str">
        <f>'1ERPA'!AQ54</f>
        <v/>
      </c>
      <c r="AU54" s="82" t="str">
        <f t="shared" si="20"/>
        <v/>
      </c>
      <c r="AV54" s="82" t="str">
        <f t="shared" si="21"/>
        <v/>
      </c>
      <c r="AW54" s="81" t="str">
        <f t="shared" si="22"/>
        <v/>
      </c>
    </row>
    <row r="55" spans="1:49" x14ac:dyDescent="0.25">
      <c r="A55" s="54" t="str">
        <f t="shared" si="12"/>
        <v/>
      </c>
      <c r="B55" s="54" t="str">
        <f t="shared" si="0"/>
        <v/>
      </c>
      <c r="C55" s="54">
        <f t="shared" si="1"/>
        <v>0</v>
      </c>
      <c r="D55" s="54">
        <f t="shared" si="2"/>
        <v>0</v>
      </c>
      <c r="E55" s="54">
        <f t="shared" si="13"/>
        <v>0</v>
      </c>
      <c r="F55" s="26" t="str">
        <f>IF('1ERPA'!F55="","",'1ERPA'!F55)</f>
        <v/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81" t="str">
        <f t="shared" si="14"/>
        <v/>
      </c>
      <c r="AL55" s="81" t="str">
        <f t="shared" si="15"/>
        <v/>
      </c>
      <c r="AM55" s="82" t="str">
        <f t="shared" si="16"/>
        <v/>
      </c>
      <c r="AN55" s="82" t="str">
        <f>IF('2DOPM'!W58="","",IF('2DOPM'!W58=0,"",('2DOPM'!W58)*100))</f>
        <v/>
      </c>
      <c r="AO55" s="81" t="str">
        <f t="shared" si="17"/>
        <v/>
      </c>
      <c r="AP55" s="81" t="str">
        <f t="shared" si="18"/>
        <v/>
      </c>
      <c r="AQ55" s="82" t="str">
        <f t="shared" si="19"/>
        <v/>
      </c>
      <c r="AR55" s="82" t="str">
        <f>'1ERPA'!AM55</f>
        <v/>
      </c>
      <c r="AS55" s="82" t="str">
        <f>'1ERPA'!AO55</f>
        <v/>
      </c>
      <c r="AT55" s="82" t="str">
        <f>'1ERPA'!AQ55</f>
        <v/>
      </c>
      <c r="AU55" s="82" t="str">
        <f t="shared" si="20"/>
        <v/>
      </c>
      <c r="AV55" s="82" t="str">
        <f t="shared" si="21"/>
        <v/>
      </c>
      <c r="AW55" s="81" t="str">
        <f t="shared" si="22"/>
        <v/>
      </c>
    </row>
    <row r="56" spans="1:49" x14ac:dyDescent="0.25">
      <c r="A56" s="54" t="str">
        <f t="shared" si="12"/>
        <v/>
      </c>
      <c r="B56" s="54" t="str">
        <f t="shared" si="0"/>
        <v/>
      </c>
      <c r="C56" s="54">
        <f t="shared" si="1"/>
        <v>0</v>
      </c>
      <c r="D56" s="54">
        <f t="shared" si="2"/>
        <v>0</v>
      </c>
      <c r="E56" s="54">
        <f t="shared" si="13"/>
        <v>0</v>
      </c>
      <c r="F56" s="26" t="str">
        <f>IF('1ERPA'!F56="","",'1ERPA'!F56)</f>
        <v/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81" t="str">
        <f t="shared" si="14"/>
        <v/>
      </c>
      <c r="AL56" s="81" t="str">
        <f t="shared" si="15"/>
        <v/>
      </c>
      <c r="AM56" s="82" t="str">
        <f t="shared" si="16"/>
        <v/>
      </c>
      <c r="AN56" s="82" t="str">
        <f>IF('2DOPM'!W59="","",IF('2DOPM'!W59=0,"",('2DOPM'!W59)*100))</f>
        <v/>
      </c>
      <c r="AO56" s="81" t="str">
        <f t="shared" si="17"/>
        <v/>
      </c>
      <c r="AP56" s="81" t="str">
        <f t="shared" si="18"/>
        <v/>
      </c>
      <c r="AQ56" s="82" t="str">
        <f t="shared" si="19"/>
        <v/>
      </c>
      <c r="AR56" s="82" t="str">
        <f>'1ERPA'!AM56</f>
        <v/>
      </c>
      <c r="AS56" s="82" t="str">
        <f>'1ERPA'!AO56</f>
        <v/>
      </c>
      <c r="AT56" s="82" t="str">
        <f>'1ERPA'!AQ56</f>
        <v/>
      </c>
      <c r="AU56" s="82" t="str">
        <f t="shared" si="20"/>
        <v/>
      </c>
      <c r="AV56" s="82" t="str">
        <f t="shared" si="21"/>
        <v/>
      </c>
      <c r="AW56" s="81" t="str">
        <f t="shared" si="22"/>
        <v/>
      </c>
    </row>
    <row r="57" spans="1:49" x14ac:dyDescent="0.25">
      <c r="A57" s="54" t="str">
        <f t="shared" si="12"/>
        <v/>
      </c>
      <c r="B57" s="54" t="str">
        <f t="shared" si="0"/>
        <v/>
      </c>
      <c r="C57" s="54">
        <f t="shared" si="1"/>
        <v>0</v>
      </c>
      <c r="D57" s="54">
        <f t="shared" si="2"/>
        <v>0</v>
      </c>
      <c r="E57" s="54">
        <f t="shared" si="13"/>
        <v>0</v>
      </c>
      <c r="F57" s="26" t="str">
        <f>IF('1ERPA'!F57="","",'1ERPA'!F57)</f>
        <v/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81" t="str">
        <f t="shared" si="14"/>
        <v/>
      </c>
      <c r="AL57" s="81" t="str">
        <f t="shared" si="15"/>
        <v/>
      </c>
      <c r="AM57" s="82" t="str">
        <f t="shared" si="16"/>
        <v/>
      </c>
      <c r="AN57" s="82" t="str">
        <f>IF('2DOPM'!W60="","",IF('2DOPM'!W60=0,"",('2DOPM'!W60)*100))</f>
        <v/>
      </c>
      <c r="AO57" s="81" t="str">
        <f t="shared" si="17"/>
        <v/>
      </c>
      <c r="AP57" s="81" t="str">
        <f t="shared" si="18"/>
        <v/>
      </c>
      <c r="AQ57" s="82" t="str">
        <f t="shared" si="19"/>
        <v/>
      </c>
      <c r="AR57" s="82" t="str">
        <f>'1ERPA'!AM57</f>
        <v/>
      </c>
      <c r="AS57" s="82" t="str">
        <f>'1ERPA'!AO57</f>
        <v/>
      </c>
      <c r="AT57" s="82" t="str">
        <f>'1ERPA'!AQ57</f>
        <v/>
      </c>
      <c r="AU57" s="82" t="str">
        <f t="shared" si="20"/>
        <v/>
      </c>
      <c r="AV57" s="82" t="str">
        <f t="shared" si="21"/>
        <v/>
      </c>
      <c r="AW57" s="81" t="str">
        <f t="shared" si="22"/>
        <v/>
      </c>
    </row>
    <row r="58" spans="1:49" x14ac:dyDescent="0.25">
      <c r="A58" s="54" t="str">
        <f t="shared" si="12"/>
        <v/>
      </c>
      <c r="B58" s="54" t="str">
        <f t="shared" si="0"/>
        <v/>
      </c>
      <c r="C58" s="54">
        <f t="shared" si="1"/>
        <v>0</v>
      </c>
      <c r="D58" s="54">
        <f t="shared" si="2"/>
        <v>0</v>
      </c>
      <c r="E58" s="54">
        <f t="shared" si="13"/>
        <v>0</v>
      </c>
      <c r="F58" s="26" t="str">
        <f>IF('1ERPA'!F58="","",'1ERPA'!F58)</f>
        <v/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81" t="str">
        <f t="shared" si="14"/>
        <v/>
      </c>
      <c r="AL58" s="81" t="str">
        <f t="shared" si="15"/>
        <v/>
      </c>
      <c r="AM58" s="82" t="str">
        <f t="shared" si="16"/>
        <v/>
      </c>
      <c r="AN58" s="82" t="str">
        <f>IF('2DOPM'!W61="","",IF('2DOPM'!W61=0,"",('2DOPM'!W61)*100))</f>
        <v/>
      </c>
      <c r="AO58" s="81" t="str">
        <f t="shared" si="17"/>
        <v/>
      </c>
      <c r="AP58" s="81" t="str">
        <f t="shared" si="18"/>
        <v/>
      </c>
      <c r="AQ58" s="82" t="str">
        <f t="shared" si="19"/>
        <v/>
      </c>
      <c r="AR58" s="82" t="str">
        <f>'1ERPA'!AM58</f>
        <v/>
      </c>
      <c r="AS58" s="82" t="str">
        <f>'1ERPA'!AO58</f>
        <v/>
      </c>
      <c r="AT58" s="82" t="str">
        <f>'1ERPA'!AQ58</f>
        <v/>
      </c>
      <c r="AU58" s="82" t="str">
        <f t="shared" si="20"/>
        <v/>
      </c>
      <c r="AV58" s="82" t="str">
        <f t="shared" si="21"/>
        <v/>
      </c>
      <c r="AW58" s="81" t="str">
        <f t="shared" si="22"/>
        <v/>
      </c>
    </row>
    <row r="59" spans="1:49" x14ac:dyDescent="0.25">
      <c r="A59" s="54" t="str">
        <f t="shared" si="12"/>
        <v/>
      </c>
      <c r="B59" s="54" t="str">
        <f t="shared" si="0"/>
        <v/>
      </c>
      <c r="C59" s="54">
        <f t="shared" si="1"/>
        <v>0</v>
      </c>
      <c r="D59" s="54">
        <f t="shared" si="2"/>
        <v>0</v>
      </c>
      <c r="E59" s="54">
        <f t="shared" si="13"/>
        <v>0</v>
      </c>
      <c r="F59" s="26" t="str">
        <f>IF('1ERPA'!F59="","",'1ERPA'!F59)</f>
        <v/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81" t="str">
        <f t="shared" si="14"/>
        <v/>
      </c>
      <c r="AL59" s="81" t="str">
        <f t="shared" si="15"/>
        <v/>
      </c>
      <c r="AM59" s="82" t="str">
        <f t="shared" si="16"/>
        <v/>
      </c>
      <c r="AN59" s="82" t="str">
        <f>IF('2DOPM'!W62="","",IF('2DOPM'!W62=0,"",('2DOPM'!W62)*100))</f>
        <v/>
      </c>
      <c r="AO59" s="81" t="str">
        <f t="shared" si="17"/>
        <v/>
      </c>
      <c r="AP59" s="81" t="str">
        <f t="shared" si="18"/>
        <v/>
      </c>
      <c r="AQ59" s="82" t="str">
        <f t="shared" si="19"/>
        <v/>
      </c>
      <c r="AR59" s="82" t="str">
        <f>'1ERPA'!AM59</f>
        <v/>
      </c>
      <c r="AS59" s="82" t="str">
        <f>'1ERPA'!AO59</f>
        <v/>
      </c>
      <c r="AT59" s="82" t="str">
        <f>'1ERPA'!AQ59</f>
        <v/>
      </c>
      <c r="AU59" s="82" t="str">
        <f t="shared" si="20"/>
        <v/>
      </c>
      <c r="AV59" s="82" t="str">
        <f t="shared" si="21"/>
        <v/>
      </c>
      <c r="AW59" s="81" t="str">
        <f t="shared" si="22"/>
        <v/>
      </c>
    </row>
    <row r="60" spans="1:49" x14ac:dyDescent="0.25">
      <c r="A60" s="54" t="str">
        <f t="shared" si="12"/>
        <v/>
      </c>
      <c r="B60" s="54" t="str">
        <f t="shared" si="0"/>
        <v/>
      </c>
      <c r="C60" s="54">
        <f t="shared" si="1"/>
        <v>0</v>
      </c>
      <c r="D60" s="54">
        <f t="shared" si="2"/>
        <v>0</v>
      </c>
      <c r="E60" s="54">
        <f t="shared" si="13"/>
        <v>0</v>
      </c>
      <c r="F60" s="26" t="str">
        <f>IF('1ERPA'!F60="","",'1ERPA'!F60)</f>
        <v/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81" t="str">
        <f t="shared" si="14"/>
        <v/>
      </c>
      <c r="AL60" s="81" t="str">
        <f t="shared" si="15"/>
        <v/>
      </c>
      <c r="AM60" s="82" t="str">
        <f t="shared" si="16"/>
        <v/>
      </c>
      <c r="AN60" s="82" t="str">
        <f>IF('2DOPM'!W63="","",IF('2DOPM'!W63=0,"",('2DOPM'!W63)*100))</f>
        <v/>
      </c>
      <c r="AO60" s="81" t="str">
        <f t="shared" si="17"/>
        <v/>
      </c>
      <c r="AP60" s="81" t="str">
        <f t="shared" si="18"/>
        <v/>
      </c>
      <c r="AQ60" s="82" t="str">
        <f t="shared" si="19"/>
        <v/>
      </c>
      <c r="AR60" s="82" t="str">
        <f>'1ERPA'!AM60</f>
        <v/>
      </c>
      <c r="AS60" s="82" t="str">
        <f>'1ERPA'!AO60</f>
        <v/>
      </c>
      <c r="AT60" s="82" t="str">
        <f>'1ERPA'!AQ60</f>
        <v/>
      </c>
      <c r="AU60" s="82" t="str">
        <f t="shared" si="20"/>
        <v/>
      </c>
      <c r="AV60" s="82" t="str">
        <f t="shared" si="21"/>
        <v/>
      </c>
      <c r="AW60" s="81" t="str">
        <f t="shared" si="22"/>
        <v/>
      </c>
    </row>
    <row r="61" spans="1:49" x14ac:dyDescent="0.25">
      <c r="A61" s="54" t="str">
        <f t="shared" si="12"/>
        <v/>
      </c>
      <c r="B61" s="54" t="str">
        <f t="shared" si="0"/>
        <v/>
      </c>
      <c r="C61" s="54">
        <f t="shared" si="1"/>
        <v>0</v>
      </c>
      <c r="D61" s="54">
        <f t="shared" si="2"/>
        <v>0</v>
      </c>
      <c r="E61" s="54">
        <f t="shared" si="13"/>
        <v>0</v>
      </c>
      <c r="F61" s="26" t="str">
        <f>IF('1ERPA'!F61="","",'1ERPA'!F61)</f>
        <v/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81" t="str">
        <f t="shared" si="14"/>
        <v/>
      </c>
      <c r="AL61" s="81" t="str">
        <f t="shared" si="15"/>
        <v/>
      </c>
      <c r="AM61" s="82" t="str">
        <f t="shared" si="16"/>
        <v/>
      </c>
      <c r="AN61" s="82" t="str">
        <f>IF('2DOPM'!W64="","",IF('2DOPM'!W64=0,"",('2DOPM'!W64)*100))</f>
        <v/>
      </c>
      <c r="AO61" s="81" t="str">
        <f t="shared" si="17"/>
        <v/>
      </c>
      <c r="AP61" s="81" t="str">
        <f t="shared" si="18"/>
        <v/>
      </c>
      <c r="AQ61" s="82" t="str">
        <f t="shared" si="19"/>
        <v/>
      </c>
      <c r="AR61" s="82" t="str">
        <f>'1ERPA'!AM61</f>
        <v/>
      </c>
      <c r="AS61" s="82" t="str">
        <f>'1ERPA'!AO61</f>
        <v/>
      </c>
      <c r="AT61" s="82" t="str">
        <f>'1ERPA'!AQ61</f>
        <v/>
      </c>
      <c r="AU61" s="82" t="str">
        <f t="shared" si="20"/>
        <v/>
      </c>
      <c r="AV61" s="82" t="str">
        <f t="shared" si="21"/>
        <v/>
      </c>
      <c r="AW61" s="81" t="str">
        <f t="shared" si="22"/>
        <v/>
      </c>
    </row>
    <row r="62" spans="1:49" x14ac:dyDescent="0.25">
      <c r="A62" s="54" t="str">
        <f t="shared" si="12"/>
        <v/>
      </c>
      <c r="B62" s="54" t="str">
        <f t="shared" si="0"/>
        <v/>
      </c>
      <c r="C62" s="54">
        <f t="shared" si="1"/>
        <v>0</v>
      </c>
      <c r="D62" s="54">
        <f t="shared" si="2"/>
        <v>0</v>
      </c>
      <c r="E62" s="54">
        <f t="shared" si="13"/>
        <v>0</v>
      </c>
      <c r="F62" s="26" t="str">
        <f>IF('1ERPA'!F62="","",'1ERPA'!F62)</f>
        <v/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81" t="str">
        <f t="shared" si="14"/>
        <v/>
      </c>
      <c r="AL62" s="81" t="str">
        <f t="shared" si="15"/>
        <v/>
      </c>
      <c r="AM62" s="82" t="str">
        <f t="shared" si="16"/>
        <v/>
      </c>
      <c r="AN62" s="82" t="str">
        <f>IF('2DOPM'!W65="","",IF('2DOPM'!W65=0,"",('2DOPM'!W65)*100))</f>
        <v/>
      </c>
      <c r="AO62" s="81" t="str">
        <f t="shared" si="17"/>
        <v/>
      </c>
      <c r="AP62" s="81" t="str">
        <f t="shared" si="18"/>
        <v/>
      </c>
      <c r="AQ62" s="82" t="str">
        <f t="shared" si="19"/>
        <v/>
      </c>
      <c r="AR62" s="82" t="str">
        <f>'1ERPA'!AM62</f>
        <v/>
      </c>
      <c r="AS62" s="82" t="str">
        <f>'1ERPA'!AO62</f>
        <v/>
      </c>
      <c r="AT62" s="82" t="str">
        <f>'1ERPA'!AQ62</f>
        <v/>
      </c>
      <c r="AU62" s="82" t="str">
        <f t="shared" si="20"/>
        <v/>
      </c>
      <c r="AV62" s="82" t="str">
        <f t="shared" si="21"/>
        <v/>
      </c>
      <c r="AW62" s="81" t="str">
        <f t="shared" si="22"/>
        <v/>
      </c>
    </row>
    <row r="63" spans="1:49" x14ac:dyDescent="0.25">
      <c r="A63" s="54" t="str">
        <f t="shared" si="12"/>
        <v/>
      </c>
      <c r="B63" s="54" t="str">
        <f t="shared" si="0"/>
        <v/>
      </c>
      <c r="C63" s="54">
        <f t="shared" si="1"/>
        <v>0</v>
      </c>
      <c r="D63" s="54">
        <f t="shared" si="2"/>
        <v>0</v>
      </c>
      <c r="E63" s="54">
        <f t="shared" si="13"/>
        <v>0</v>
      </c>
      <c r="F63" s="26" t="str">
        <f>IF('1ERPA'!F63="","",'1ERPA'!F63)</f>
        <v/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81" t="str">
        <f t="shared" si="14"/>
        <v/>
      </c>
      <c r="AL63" s="81" t="str">
        <f t="shared" si="15"/>
        <v/>
      </c>
      <c r="AM63" s="82" t="str">
        <f t="shared" si="16"/>
        <v/>
      </c>
      <c r="AN63" s="82" t="str">
        <f>IF('2DOPM'!W66="","",IF('2DOPM'!W66=0,"",('2DOPM'!W66)*100))</f>
        <v/>
      </c>
      <c r="AO63" s="81" t="str">
        <f t="shared" si="17"/>
        <v/>
      </c>
      <c r="AP63" s="81" t="str">
        <f t="shared" si="18"/>
        <v/>
      </c>
      <c r="AQ63" s="82" t="str">
        <f t="shared" si="19"/>
        <v/>
      </c>
      <c r="AR63" s="82" t="str">
        <f>'1ERPA'!AM63</f>
        <v/>
      </c>
      <c r="AS63" s="82" t="str">
        <f>'1ERPA'!AO63</f>
        <v/>
      </c>
      <c r="AT63" s="82" t="str">
        <f>'1ERPA'!AQ63</f>
        <v/>
      </c>
      <c r="AU63" s="82" t="str">
        <f t="shared" si="20"/>
        <v/>
      </c>
      <c r="AV63" s="82" t="str">
        <f t="shared" si="21"/>
        <v/>
      </c>
      <c r="AW63" s="81" t="str">
        <f t="shared" si="22"/>
        <v/>
      </c>
    </row>
    <row r="64" spans="1:49" x14ac:dyDescent="0.25">
      <c r="A64" s="54" t="str">
        <f t="shared" si="12"/>
        <v/>
      </c>
      <c r="B64" s="54" t="str">
        <f t="shared" si="0"/>
        <v/>
      </c>
      <c r="C64" s="54">
        <f t="shared" si="1"/>
        <v>0</v>
      </c>
      <c r="D64" s="54">
        <f t="shared" si="2"/>
        <v>0</v>
      </c>
      <c r="E64" s="54">
        <f t="shared" si="13"/>
        <v>0</v>
      </c>
      <c r="F64" s="26" t="str">
        <f>IF('1ERPA'!F64="","",'1ERPA'!F64)</f>
        <v/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81" t="str">
        <f t="shared" si="14"/>
        <v/>
      </c>
      <c r="AL64" s="81" t="str">
        <f t="shared" si="15"/>
        <v/>
      </c>
      <c r="AM64" s="82" t="str">
        <f t="shared" si="16"/>
        <v/>
      </c>
      <c r="AN64" s="82" t="str">
        <f>IF('2DOPM'!W67="","",IF('2DOPM'!W67=0,"",('2DOPM'!W67)*100))</f>
        <v/>
      </c>
      <c r="AO64" s="81" t="str">
        <f t="shared" si="17"/>
        <v/>
      </c>
      <c r="AP64" s="81" t="str">
        <f t="shared" si="18"/>
        <v/>
      </c>
      <c r="AQ64" s="82" t="str">
        <f t="shared" si="19"/>
        <v/>
      </c>
      <c r="AR64" s="82" t="str">
        <f>'1ERPA'!AM64</f>
        <v/>
      </c>
      <c r="AS64" s="82" t="str">
        <f>'1ERPA'!AO64</f>
        <v/>
      </c>
      <c r="AT64" s="82" t="str">
        <f>'1ERPA'!AQ64</f>
        <v/>
      </c>
      <c r="AU64" s="82" t="str">
        <f t="shared" si="20"/>
        <v/>
      </c>
      <c r="AV64" s="82" t="str">
        <f t="shared" si="21"/>
        <v/>
      </c>
      <c r="AW64" s="81" t="str">
        <f t="shared" si="22"/>
        <v/>
      </c>
    </row>
    <row r="65" spans="1:49" x14ac:dyDescent="0.25">
      <c r="A65" s="54" t="str">
        <f t="shared" si="12"/>
        <v/>
      </c>
      <c r="B65" s="54" t="str">
        <f t="shared" si="0"/>
        <v/>
      </c>
      <c r="C65" s="54">
        <f t="shared" si="1"/>
        <v>0</v>
      </c>
      <c r="D65" s="54">
        <f t="shared" si="2"/>
        <v>0</v>
      </c>
      <c r="E65" s="54">
        <f t="shared" si="13"/>
        <v>0</v>
      </c>
      <c r="F65" s="26" t="str">
        <f>IF('1ERPA'!F65="","",'1ERPA'!F65)</f>
        <v/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81" t="str">
        <f t="shared" si="14"/>
        <v/>
      </c>
      <c r="AL65" s="81" t="str">
        <f t="shared" si="15"/>
        <v/>
      </c>
      <c r="AM65" s="82" t="str">
        <f t="shared" si="16"/>
        <v/>
      </c>
      <c r="AN65" s="82" t="str">
        <f>IF('2DOPM'!W68="","",IF('2DOPM'!W68=0,"",('2DOPM'!W68)*100))</f>
        <v/>
      </c>
      <c r="AO65" s="81" t="str">
        <f t="shared" si="17"/>
        <v/>
      </c>
      <c r="AP65" s="81" t="str">
        <f t="shared" si="18"/>
        <v/>
      </c>
      <c r="AQ65" s="82" t="str">
        <f t="shared" si="19"/>
        <v/>
      </c>
      <c r="AR65" s="82" t="str">
        <f>'1ERPA'!AM65</f>
        <v/>
      </c>
      <c r="AS65" s="82" t="str">
        <f>'1ERPA'!AO65</f>
        <v/>
      </c>
      <c r="AT65" s="82" t="str">
        <f>'1ERPA'!AQ65</f>
        <v/>
      </c>
      <c r="AU65" s="82" t="str">
        <f t="shared" si="20"/>
        <v/>
      </c>
      <c r="AV65" s="82" t="str">
        <f t="shared" si="21"/>
        <v/>
      </c>
      <c r="AW65" s="81" t="str">
        <f t="shared" si="22"/>
        <v/>
      </c>
    </row>
    <row r="66" spans="1:49" x14ac:dyDescent="0.25">
      <c r="A66" s="54" t="str">
        <f t="shared" si="12"/>
        <v/>
      </c>
      <c r="B66" s="54" t="str">
        <f t="shared" si="0"/>
        <v/>
      </c>
      <c r="C66" s="54">
        <f t="shared" si="1"/>
        <v>0</v>
      </c>
      <c r="D66" s="54">
        <f t="shared" si="2"/>
        <v>0</v>
      </c>
      <c r="E66" s="54">
        <f t="shared" si="13"/>
        <v>0</v>
      </c>
      <c r="F66" s="26" t="str">
        <f>IF('1ERPA'!F66="","",'1ERPA'!F66)</f>
        <v/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81" t="str">
        <f t="shared" si="14"/>
        <v/>
      </c>
      <c r="AL66" s="81" t="str">
        <f t="shared" si="15"/>
        <v/>
      </c>
      <c r="AM66" s="82" t="str">
        <f t="shared" si="16"/>
        <v/>
      </c>
      <c r="AN66" s="82" t="str">
        <f>IF('2DOPM'!W69="","",IF('2DOPM'!W69=0,"",('2DOPM'!W69)*100))</f>
        <v/>
      </c>
      <c r="AO66" s="81" t="str">
        <f t="shared" si="17"/>
        <v/>
      </c>
      <c r="AP66" s="81" t="str">
        <f t="shared" si="18"/>
        <v/>
      </c>
      <c r="AQ66" s="82" t="str">
        <f t="shared" si="19"/>
        <v/>
      </c>
      <c r="AR66" s="82" t="str">
        <f>'1ERPA'!AM66</f>
        <v/>
      </c>
      <c r="AS66" s="82" t="str">
        <f>'1ERPA'!AO66</f>
        <v/>
      </c>
      <c r="AT66" s="82" t="str">
        <f>'1ERPA'!AQ66</f>
        <v/>
      </c>
      <c r="AU66" s="82" t="str">
        <f t="shared" si="20"/>
        <v/>
      </c>
      <c r="AV66" s="82" t="str">
        <f t="shared" si="21"/>
        <v/>
      </c>
      <c r="AW66" s="81" t="str">
        <f t="shared" si="22"/>
        <v/>
      </c>
    </row>
  </sheetData>
  <sheetProtection algorithmName="SHA-512" hashValue="nc1nrzsMv4Fzxt53N7dIV0U3acJmMWX0J2JyrCLsgzOXbZmd1e26FLo6y5GQttV4hemuKw5PdC5+Qo5H7hQL3w==" saltValue="uHBScQFoFL8A653T7ZXh1A==" spinCount="100000" sheet="1" formatCells="0"/>
  <mergeCells count="35">
    <mergeCell ref="AR9:AT10"/>
    <mergeCell ref="AU9:AU16"/>
    <mergeCell ref="AV9:AV16"/>
    <mergeCell ref="AW9:AW16"/>
    <mergeCell ref="X10:AI10"/>
    <mergeCell ref="X11:AI11"/>
    <mergeCell ref="AT11:AT16"/>
    <mergeCell ref="G12:AJ12"/>
    <mergeCell ref="AK15:AK16"/>
    <mergeCell ref="AR11:AR16"/>
    <mergeCell ref="AS11:AS16"/>
    <mergeCell ref="AN15:AN16"/>
    <mergeCell ref="AO15:AO16"/>
    <mergeCell ref="AQ15:AQ16"/>
    <mergeCell ref="A9:A16"/>
    <mergeCell ref="F9:F16"/>
    <mergeCell ref="AK9:AK14"/>
    <mergeCell ref="AL9:AL14"/>
    <mergeCell ref="AM9:AM14"/>
    <mergeCell ref="AL15:AL16"/>
    <mergeCell ref="AM15:AM16"/>
    <mergeCell ref="K7:M7"/>
    <mergeCell ref="AN9:AQ9"/>
    <mergeCell ref="AN10:AO14"/>
    <mergeCell ref="AP10:AP16"/>
    <mergeCell ref="AQ10:AQ14"/>
    <mergeCell ref="G13:T13"/>
    <mergeCell ref="U13:V13"/>
    <mergeCell ref="W13:AJ13"/>
    <mergeCell ref="A1:AW1"/>
    <mergeCell ref="A3:AW3"/>
    <mergeCell ref="M5:X5"/>
    <mergeCell ref="AD5:AI5"/>
    <mergeCell ref="U2:Y2"/>
    <mergeCell ref="Z2:AB2"/>
  </mergeCells>
  <conditionalFormatting sqref="G48:AJ66 S17:AJ20 M30:AJ47 Q21:AJ29">
    <cfRule type="cellIs" dxfId="17" priority="10" stopIfTrue="1" operator="equal">
      <formula>"F"</formula>
    </cfRule>
    <cfRule type="cellIs" dxfId="16" priority="11" stopIfTrue="1" operator="equal">
      <formula>"J"</formula>
    </cfRule>
    <cfRule type="cellIs" dxfId="15" priority="12" stopIfTrue="1" operator="equal">
      <formula>"R"</formula>
    </cfRule>
  </conditionalFormatting>
  <conditionalFormatting sqref="G30:L46">
    <cfRule type="cellIs" dxfId="14" priority="7" stopIfTrue="1" operator="equal">
      <formula>"F"</formula>
    </cfRule>
    <cfRule type="cellIs" dxfId="13" priority="8" stopIfTrue="1" operator="equal">
      <formula>"J"</formula>
    </cfRule>
    <cfRule type="cellIs" dxfId="12" priority="9" stopIfTrue="1" operator="equal">
      <formula>"R"</formula>
    </cfRule>
  </conditionalFormatting>
  <conditionalFormatting sqref="G47:L47">
    <cfRule type="cellIs" dxfId="11" priority="4" stopIfTrue="1" operator="equal">
      <formula>"F"</formula>
    </cfRule>
    <cfRule type="cellIs" dxfId="10" priority="5" stopIfTrue="1" operator="equal">
      <formula>"J"</formula>
    </cfRule>
    <cfRule type="cellIs" dxfId="9" priority="6" stopIfTrue="1" operator="equal">
      <formula>"R"</formula>
    </cfRule>
  </conditionalFormatting>
  <conditionalFormatting sqref="G17:R20 G21:P29">
    <cfRule type="cellIs" dxfId="8" priority="1" stopIfTrue="1" operator="equal">
      <formula>"F"</formula>
    </cfRule>
    <cfRule type="cellIs" dxfId="7" priority="2" stopIfTrue="1" operator="equal">
      <formula>"J"</formula>
    </cfRule>
    <cfRule type="cellIs" dxfId="6" priority="3" stopIfTrue="1" operator="equal">
      <formula>"R"</formula>
    </cfRule>
  </conditionalFormatting>
  <dataValidations count="8">
    <dataValidation type="list" allowBlank="1" showInputMessage="1" showErrorMessage="1" errorTitle="Error de entrada" error="El dato introducido es invalido_x000a__x000a_Solo puede entrar las siguientes LETRAS_x000a_A: Asistencia_x000a_F: Falta_x000a_J: Justificación" promptTitle="Observación" prompt="Solo puede entrar las siguientes LETRAS_x000a_A: Asistencia_x000a_F: Falta_x000a_J: Justificación" sqref="IR17:IZ66">
      <formula1>"A,J,F"</formula1>
    </dataValidation>
    <dataValidation type="whole" allowBlank="1" showInputMessage="1" showErrorMessage="1" errorTitle="Error de entrada" error="El dato introducido es invalido_x000a__x000a_Solo puede entrar NÚMEROS_x000a_Del 1 al 31_x000a_" promptTitle="Observación" prompt="Solo puede entrar NÚMEROS_x000a_Del 1 al 31" sqref="IR15:IZ15">
      <formula1>1</formula1>
      <formula2>31</formula2>
    </dataValidation>
    <dataValidation type="whole" allowBlank="1" showInputMessage="1" showErrorMessage="1" errorTitle="Error de entrada" error="El dato introducido es invalido_x000a__x000a_Solo puede entrar NÚMEROS_x000a_Del 1 al 4_x000a_" promptTitle="Observación" prompt="Solo puede entrar NÚMEROS_x000a_Del 1 al 4" sqref="IR16:IZ16">
      <formula1>1</formula1>
      <formula2>4</formula2>
    </dataValidation>
    <dataValidation type="list" allowBlank="1" showInputMessage="1" showErrorMessage="1" errorTitle="Error de entrada" error="El dato introducido es invalido_x000a__x000a_Solo puede entrar los siguientes DATOS_x000a_Lu: Lunes_x000a_Ma: Martes_x000a_Mi: Miercoles_x000a_Ju: Jueves_x000a_Vi: Viernes_x000a_Sa: Sabado_x000a_" promptTitle="Observación" prompt="Solo puede entrar los siguientes DATOS_x000a_Lu: Lunes_x000a_Ma: Martes_x000a_Mi: Miercoles_x000a_Ju: Jueves_x000a_Vi: Viernes_x000a_Sa: Sabado" sqref="IR14:IZ14">
      <formula1>"Lu,Ma,Mi,Ju,Vi,Sa"</formula1>
    </dataValidation>
    <dataValidation type="list" allowBlank="1" showErrorMessage="1" errorTitle="Error de entrada" error="El dato introducido es invalido_x000a__x000a_Solo puede entrar las siguientes LETRAS_x000a_A: Asistencia_x000a_F: Falta_x000a_J: Justificación" promptTitle="Observación" prompt="Solo puede entrar las siguientes LETRAS_x000a_A: Asistencia_x000a_F: Falta_x000a_J: Justificación" sqref="G17:AJ66">
      <formula1>"A,J,F"</formula1>
    </dataValidation>
    <dataValidation type="list" allowBlank="1" showErrorMessage="1" errorTitle="Error de entrada" error="El dato introducido es invalido_x000a__x000a_Solo puede entrar los siguientes DATOS_x000a_Lu: Lunes_x000a_Ma: Martes_x000a_Mi: Miercoles_x000a_Ju: Jueves_x000a_Vi: Viernes_x000a_Sa: Sabado_x000a_" promptTitle="Observación" prompt="Solo puede entrar los siguientes DATOS_x000a_Lu: Lunes_x000a_Ma: Martes_x000a_Mi: Miercoles_x000a_Ju: Jueves_x000a_Vi: Viernes_x000a_Sa: Sabado" sqref="G14:AJ14">
      <formula1>"Lu,Ma,Mi,Ju,Vi,Sa"</formula1>
    </dataValidation>
    <dataValidation type="whole" allowBlank="1" showErrorMessage="1" errorTitle="Error de entrada" error="El dato introducido es invalido_x000a__x000a_Solo puede entrar NÚMEROS_x000a_Del 1 al 31_x000a_" promptTitle="Observación" prompt="Solo puede entrar NÚMEROS_x000a_Del 1 al 31" sqref="G15:AJ15">
      <formula1>1</formula1>
      <formula2>31</formula2>
    </dataValidation>
    <dataValidation type="whole" allowBlank="1" showErrorMessage="1" errorTitle="Error de entrada" error="El dato introducido es invalido_x000a__x000a_Solo puede entrar NÚMEROS_x000a_Del 1 al 4_x000a_" promptTitle="Observación" prompt="Solo puede entrar NÚMEROS_x000a_Del 1 al 4" sqref="G16:AJ16">
      <formula1>1</formula1>
      <formula2>4</formula2>
    </dataValidation>
  </dataValidations>
  <printOptions horizontalCentered="1" verticalCentered="1"/>
  <pageMargins left="0.39370078740157483" right="0.39370078740157483" top="0.78740157480314965" bottom="0.39370078740157483" header="0" footer="0"/>
  <pageSetup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G69"/>
  <sheetViews>
    <sheetView zoomScale="80" zoomScaleNormal="80" workbookViewId="0"/>
  </sheetViews>
  <sheetFormatPr baseColWidth="10" defaultRowHeight="15" x14ac:dyDescent="0.25"/>
  <cols>
    <col min="1" max="1" width="4.42578125" style="13" bestFit="1" customWidth="1"/>
    <col min="2" max="2" width="43" style="13" bestFit="1" customWidth="1"/>
    <col min="3" max="8" width="10.7109375" style="13" customWidth="1"/>
    <col min="9" max="20" width="4.7109375" style="13" customWidth="1"/>
    <col min="21" max="21" width="15.5703125" style="13" customWidth="1"/>
    <col min="22" max="22" width="13.42578125" style="13" customWidth="1"/>
    <col min="23" max="23" width="9.85546875" style="13" bestFit="1" customWidth="1"/>
    <col min="24" max="25" width="0" style="13" hidden="1" customWidth="1"/>
    <col min="26" max="26" width="11.42578125" style="13"/>
    <col min="27" max="27" width="11.7109375" style="13" bestFit="1" customWidth="1"/>
    <col min="28" max="16384" width="11.42578125" style="13"/>
  </cols>
  <sheetData>
    <row r="1" spans="1:23" ht="15" customHeight="1" x14ac:dyDescent="0.25">
      <c r="E1" s="116" t="s">
        <v>8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ht="15" customHeight="1" x14ac:dyDescent="0.25"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x14ac:dyDescent="0.25"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23" x14ac:dyDescent="0.25">
      <c r="U4" s="124" t="s">
        <v>81</v>
      </c>
      <c r="V4" s="124"/>
      <c r="W4" s="13" t="str">
        <f>IF('1ERPA'!W2="","",'1ERPA'!W2)</f>
        <v>2018-2019</v>
      </c>
    </row>
    <row r="5" spans="1:23" x14ac:dyDescent="0.25">
      <c r="V5" s="124" t="str">
        <f>IF('2DOPA'!A3="","",'2DOPA'!A3)</f>
        <v>SEGUNDO PARCIAL</v>
      </c>
      <c r="W5" s="124"/>
    </row>
    <row r="7" spans="1:23" s="4" customFormat="1" ht="11.25" x14ac:dyDescent="0.25">
      <c r="B7" s="2" t="s">
        <v>82</v>
      </c>
      <c r="C7" s="4" t="str">
        <f>IF('1ERPA'!M5="","",'1ERPA'!M5)</f>
        <v>Ingeniería en Sistemas Computacionales</v>
      </c>
    </row>
    <row r="8" spans="1:23" s="4" customFormat="1" ht="11.25" x14ac:dyDescent="0.25">
      <c r="B8" s="2" t="s">
        <v>83</v>
      </c>
      <c r="C8" s="4" t="str">
        <f>IF('1ERPA'!AD5="","",'1ERPA'!AD5)</f>
        <v>SEGURIDAD INFORMÁTICA Y DE REDES</v>
      </c>
    </row>
    <row r="9" spans="1:23" s="4" customFormat="1" ht="11.25" x14ac:dyDescent="0.25">
      <c r="B9" s="3" t="str">
        <f>'1ERPA'!J7</f>
        <v>CUATRIMESTRE:</v>
      </c>
      <c r="C9" s="4" t="str">
        <f>IF('1ERPA'!K7="","",'1ERPA'!K7)</f>
        <v>QUINTO</v>
      </c>
    </row>
    <row r="10" spans="1:23" s="4" customFormat="1" ht="11.25" x14ac:dyDescent="0.25">
      <c r="B10" s="3" t="s">
        <v>12</v>
      </c>
      <c r="C10" s="4" t="str">
        <f>IF('1ERPA'!Q7="","",'1ERPA'!Q7)</f>
        <v>A</v>
      </c>
    </row>
    <row r="11" spans="1:23" s="4" customFormat="1" ht="11.25" x14ac:dyDescent="0.25">
      <c r="B11" s="3" t="s">
        <v>84</v>
      </c>
      <c r="C11" s="4" t="str">
        <f>IF('1ERPA'!V7="","",'1ERPA'!V7)</f>
        <v>A</v>
      </c>
      <c r="P11" s="87" t="str">
        <f>IF('1ERPA'!X10="","",'1ERPA'!X10)</f>
        <v>ALDO ORTEGA PACHECO</v>
      </c>
      <c r="Q11" s="87"/>
      <c r="R11" s="87"/>
      <c r="S11" s="87"/>
      <c r="T11" s="87"/>
      <c r="U11" s="87"/>
    </row>
    <row r="12" spans="1:23" s="4" customFormat="1" ht="15" customHeight="1" x14ac:dyDescent="0.25">
      <c r="B12" s="3" t="s">
        <v>85</v>
      </c>
      <c r="C12" s="73" t="s">
        <v>112</v>
      </c>
      <c r="P12" s="115" t="s">
        <v>26</v>
      </c>
      <c r="Q12" s="115"/>
      <c r="R12" s="115"/>
      <c r="S12" s="115"/>
      <c r="T12" s="115"/>
      <c r="U12" s="115"/>
    </row>
    <row r="13" spans="1:23" s="4" customFormat="1" ht="11.25" x14ac:dyDescent="0.25">
      <c r="C13" s="74" t="s">
        <v>111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23" s="47" customFormat="1" ht="15" customHeight="1" x14ac:dyDescent="0.25">
      <c r="A14" s="91" t="s">
        <v>14</v>
      </c>
      <c r="B14" s="145" t="s">
        <v>0</v>
      </c>
      <c r="C14" s="108" t="s">
        <v>5</v>
      </c>
      <c r="D14" s="109"/>
      <c r="E14" s="109"/>
      <c r="F14" s="109"/>
      <c r="G14" s="109"/>
      <c r="H14" s="110"/>
      <c r="I14" s="92" t="str">
        <f>IF(H15&gt;S14,"POR ENCIMA DEL PORCENTAJE",IF(H15&lt;S14,"POR DEBAJO DEL PORCENTAJE"," Evaluación de evidencias de aprendizaje"))</f>
        <v xml:space="preserve"> Evaluación de evidencias de aprendizaje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8">
        <v>0.5</v>
      </c>
      <c r="T14" s="119"/>
      <c r="U14" s="91" t="s">
        <v>4</v>
      </c>
      <c r="V14" s="91"/>
      <c r="W14" s="121" t="s">
        <v>1</v>
      </c>
    </row>
    <row r="15" spans="1:23" s="47" customFormat="1" ht="13.5" customHeight="1" x14ac:dyDescent="0.25">
      <c r="A15" s="91"/>
      <c r="B15" s="145"/>
      <c r="C15" s="14">
        <f>SUM(C19:H19)</f>
        <v>0.5</v>
      </c>
      <c r="D15" s="120" t="str">
        <f>IF(C15&gt;G15,"POR ENCIMA DEL PORCENTAJE",IF(C15&lt;G15,"POR DEBAJO DEL PORCENTAJE","(Niveles de dominio)"))</f>
        <v>(Niveles de dominio)</v>
      </c>
      <c r="E15" s="120"/>
      <c r="F15" s="120"/>
      <c r="G15" s="62">
        <v>0.5</v>
      </c>
      <c r="H15" s="15">
        <f>SUM(J19,L19,N19,P19,R19,T19)</f>
        <v>0.5</v>
      </c>
      <c r="I15" s="92"/>
      <c r="J15" s="117"/>
      <c r="K15" s="117"/>
      <c r="L15" s="117"/>
      <c r="M15" s="117"/>
      <c r="N15" s="117"/>
      <c r="O15" s="117"/>
      <c r="P15" s="117"/>
      <c r="Q15" s="117"/>
      <c r="R15" s="117"/>
      <c r="S15" s="118"/>
      <c r="T15" s="119"/>
      <c r="U15" s="91"/>
      <c r="V15" s="91"/>
      <c r="W15" s="122"/>
    </row>
    <row r="16" spans="1:23" s="47" customFormat="1" ht="13.5" customHeight="1" x14ac:dyDescent="0.25">
      <c r="A16" s="91"/>
      <c r="B16" s="145"/>
      <c r="C16" s="112" t="s">
        <v>114</v>
      </c>
      <c r="D16" s="112"/>
      <c r="E16" s="112"/>
      <c r="F16" s="112"/>
      <c r="G16" s="112"/>
      <c r="H16" s="112"/>
      <c r="I16" s="141" t="s">
        <v>113</v>
      </c>
      <c r="J16" s="142"/>
      <c r="K16" s="141"/>
      <c r="L16" s="142"/>
      <c r="M16" s="141"/>
      <c r="N16" s="142"/>
      <c r="O16" s="141"/>
      <c r="P16" s="142"/>
      <c r="Q16" s="141"/>
      <c r="R16" s="142"/>
      <c r="S16" s="141"/>
      <c r="T16" s="142"/>
      <c r="U16" s="91" t="s">
        <v>2</v>
      </c>
      <c r="V16" s="91" t="s">
        <v>3</v>
      </c>
      <c r="W16" s="122"/>
    </row>
    <row r="17" spans="1:33" s="47" customFormat="1" ht="87" customHeight="1" x14ac:dyDescent="0.25">
      <c r="A17" s="91"/>
      <c r="B17" s="145"/>
      <c r="C17" s="113"/>
      <c r="D17" s="113"/>
      <c r="E17" s="113"/>
      <c r="F17" s="113"/>
      <c r="G17" s="113"/>
      <c r="H17" s="113"/>
      <c r="I17" s="143"/>
      <c r="J17" s="144"/>
      <c r="K17" s="143"/>
      <c r="L17" s="144"/>
      <c r="M17" s="143"/>
      <c r="N17" s="144"/>
      <c r="O17" s="143"/>
      <c r="P17" s="144"/>
      <c r="Q17" s="143"/>
      <c r="R17" s="144"/>
      <c r="S17" s="143"/>
      <c r="T17" s="144"/>
      <c r="U17" s="91"/>
      <c r="V17" s="91"/>
      <c r="W17" s="122"/>
    </row>
    <row r="18" spans="1:33" s="47" customFormat="1" ht="15" customHeight="1" x14ac:dyDescent="0.25">
      <c r="A18" s="91"/>
      <c r="B18" s="145"/>
      <c r="C18" s="114"/>
      <c r="D18" s="114"/>
      <c r="E18" s="114"/>
      <c r="F18" s="114"/>
      <c r="G18" s="114"/>
      <c r="H18" s="114"/>
      <c r="I18" s="36" t="s">
        <v>6</v>
      </c>
      <c r="J18" s="36" t="s">
        <v>7</v>
      </c>
      <c r="K18" s="36" t="s">
        <v>6</v>
      </c>
      <c r="L18" s="36" t="s">
        <v>7</v>
      </c>
      <c r="M18" s="36" t="s">
        <v>6</v>
      </c>
      <c r="N18" s="36" t="s">
        <v>7</v>
      </c>
      <c r="O18" s="36" t="s">
        <v>6</v>
      </c>
      <c r="P18" s="36" t="s">
        <v>7</v>
      </c>
      <c r="Q18" s="36" t="s">
        <v>6</v>
      </c>
      <c r="R18" s="36" t="s">
        <v>7</v>
      </c>
      <c r="S18" s="36" t="s">
        <v>6</v>
      </c>
      <c r="T18" s="36" t="s">
        <v>7</v>
      </c>
      <c r="U18" s="91"/>
      <c r="V18" s="91"/>
      <c r="W18" s="122"/>
    </row>
    <row r="19" spans="1:33" s="47" customFormat="1" ht="11.25" x14ac:dyDescent="0.25">
      <c r="A19" s="91"/>
      <c r="B19" s="145"/>
      <c r="C19" s="32">
        <v>0.5</v>
      </c>
      <c r="D19" s="32"/>
      <c r="E19" s="32" t="s">
        <v>93</v>
      </c>
      <c r="F19" s="32" t="s">
        <v>93</v>
      </c>
      <c r="G19" s="32" t="s">
        <v>93</v>
      </c>
      <c r="H19" s="32" t="s">
        <v>93</v>
      </c>
      <c r="I19" s="33">
        <v>9</v>
      </c>
      <c r="J19" s="32">
        <v>0.5</v>
      </c>
      <c r="K19" s="33"/>
      <c r="L19" s="32"/>
      <c r="M19" s="33"/>
      <c r="N19" s="32"/>
      <c r="O19" s="33"/>
      <c r="P19" s="32"/>
      <c r="Q19" s="33"/>
      <c r="R19" s="32"/>
      <c r="S19" s="33"/>
      <c r="T19" s="32"/>
      <c r="U19" s="91"/>
      <c r="V19" s="91"/>
      <c r="W19" s="123"/>
      <c r="AA19" s="37"/>
      <c r="AC19" s="37"/>
    </row>
    <row r="20" spans="1:33" s="47" customFormat="1" ht="11.25" x14ac:dyDescent="0.25">
      <c r="A20" s="54">
        <f>IF(B20="","",1)</f>
        <v>1</v>
      </c>
      <c r="B20" s="9" t="str">
        <f>IF('1ERPA'!F17="","",'1ERPA'!F17)</f>
        <v>GUZMAN SANTOS ALAN</v>
      </c>
      <c r="C20" s="56" t="s">
        <v>91</v>
      </c>
      <c r="D20" s="56"/>
      <c r="E20" s="56"/>
      <c r="F20" s="56"/>
      <c r="G20" s="56"/>
      <c r="H20" s="56"/>
      <c r="I20" s="33">
        <v>9</v>
      </c>
      <c r="J20" s="16">
        <f>IF(I20="","",($J$19/$I$19)*I20)</f>
        <v>0.5</v>
      </c>
      <c r="K20" s="33"/>
      <c r="L20" s="16" t="str">
        <f>IF(K20="","",($L$19/$K$19)*K20)</f>
        <v/>
      </c>
      <c r="M20" s="33"/>
      <c r="N20" s="16" t="str">
        <f>IF(M20="","",($N$19/$M$19)*M20)</f>
        <v/>
      </c>
      <c r="O20" s="33"/>
      <c r="P20" s="16" t="str">
        <f>IF(O20="","",($P$19/$O$19)*O20)</f>
        <v/>
      </c>
      <c r="Q20" s="33"/>
      <c r="R20" s="16" t="str">
        <f t="shared" ref="R20:R25" si="0">IF(Q20="","",($R$19/$Q$19)*Q20)</f>
        <v/>
      </c>
      <c r="S20" s="33"/>
      <c r="T20" s="16" t="str">
        <f t="shared" ref="T20:T25" si="1">IF(S20="","",($T$19/$S$19)*S20)</f>
        <v/>
      </c>
      <c r="U20" s="54"/>
      <c r="V20" s="54"/>
      <c r="W20" s="16">
        <f>IF(B20="","",(IF(B20="",0,IF(C20="Sin Nivel",($C$19)*0,IF(C20="Pre-Formal",($C$19)*60%,IF(C20="Receptivo",($C$19)*70%,IF(C20="Resolutivo",($C$19)*80%,IF(C20="Autónomo",($C$19)*90%,IF(C20="Estratégico",($C$19)*100%,0)))))))+IF(D20="",0,IF(D20="Sin Nivel",($D$19)*0,IF(D20="Pre-Formal",($D$19)*60%,IF(D20="Receptivo",($D$19)*70%,IF(D20="Resolutivo",($D$19)*80%,IF(D20="Autónomo",($D$19)*90%,IF(D20="Estratégico",($D$19)*100%,0)))))))+IF(E20="",0,IF(E20="Sin Nivel",($E$19)*0,IF(E20="Pre-Formal",($E$19)*60%,IF(E20="Receptivo",($E$19)*70%,IF(E20="Resolutivo",($E$19)*80%,IF(E20="Autónomo",($E$19)*90%,IF(E20="Estratégico",($E$19)*100%,0)))))))+IF(F20="",0,IF(F20="Sin Nivel",($F$19)*0,IF(F20="Pre-Formal",($F$19)*60%,IF(F20="Receptivo",($F$19)*70%,IF(F20="Resolutivo",($F$19)*80%,IF(F20="Autónomo",($F$19)*90%,IF(F20="Estratégico",($F$19)*100%,0)))))))+IF(G20="",0,IF(G20="Sin Nivel",($G$19)*0,IF(G20="Pre-Formal",($G$19)*60%,IF(G20="Receptivo",($G$19)*70%,IF(G20="Resolutivo",($G$19)*80%,IF(G20="Autónomo",($G$19)*90%,IF(G20="Estratégico",($G$19)*100%,0)))))))+IF(H20="",0,IF(H20="Sin Nivel",($H$19)*0,IF(H20="Pre-Formal",($H$19)*60%,IF(H20="Receptivo",($H$19)*70%,IF(H20="Resolutivo",($H$19)*80%,IF(H20="Autónomo",($H$19)*90%,IF(H20="Estratégico",($H$19)*100%,0))))))))+SUM(J20,L20,N20,P20,R20,T20))</f>
        <v>1</v>
      </c>
      <c r="X20" s="35">
        <f>IF(C20="","",(IF(C20="",0,IF(C20="Sin Nivel",($C$19/5)*0,IF(C20="Pre-Formal",($C$19/5)*1,IF(C20="Receptivo",($C$19/5)*2,IF(C20="Resolutivo",($C$19/5)*3,IF(C20="Autónomo",($C$19/5)*4,IF(C20="Estratégico",($C$19/5)*5,0)))))))+IF(D20="",0,IF(D20="Sin Nivel",($D$19/5)*0,IF(D20="Pre-Formal",($D$19/5)*1,IF(D20="Receptivo",($D$19/5)*2,IF(D20="Resolutivo",($D$19/5)*3,IF(D20="Autónomo",($D$19/5)*4,IF(D20="Estratégico",($D$19/5)*5,0)))))))+IF(E20="",0,IF(E20="Sin Nivel",($E$19/5)*0,IF(E20="Pre-Formal",($E$19/5)*1,IF(E20="Receptivo",($E$19/5)*2,IF(E20="Resolutivo",($E$19/5)*3,IF(E20="Autónomo",($E$19/5)*4,IF(E20="Estratégico",($E$19/5)*5,0)))))))+IF(F20="",0,IF(F20="Sin Nivel",($F$19/5)*0,IF(F20="Pre-Formal",($F$19/5)*1,IF(F20="Receptivo",($F$19/5)*2,IF(F20="Resolutivo",($F$19/5)*3,IF(F20="Autónomo",($F$19/5)*4,IF(F20="Estratégico",($F$19/5)*5,0)))))))+IF(G20="",0,IF(G20="Sin Nivel",($G$19/5)*0,IF(G20="Pre-Formal",($G$19/5)*1,IF(G20="Receptivo",($G$19/5)*2,IF(G20="Resolutivo",($G$19/5)*3,IF(G20="Autónomo",($G$19/5)*4,IF(G20="Estratégico",($G$19/5)*5,0)))))))+IF(H20="",0,IF(H20="Sin Nivel",($H$19/5)*0,IF(H20="Pre-Formal",($H$19/5)*1,IF(H20="Receptivo",($H$19/5)*2,IF(H20="Resolutivo",($H$19/5)*3,IF(H20="Autónomo",($H$19/5)*4,IF(H20="Estratégico",($H$19/5)*5,0)))))))))</f>
        <v>0.5</v>
      </c>
      <c r="Y20" s="35">
        <f>SUM(J20,L20,N20,P20,R20,T20)</f>
        <v>0.5</v>
      </c>
      <c r="AC20" s="37"/>
      <c r="AD20" s="37"/>
      <c r="AE20" s="37"/>
      <c r="AF20" s="37"/>
      <c r="AG20" s="37"/>
    </row>
    <row r="21" spans="1:33" s="47" customFormat="1" ht="11.25" x14ac:dyDescent="0.25">
      <c r="A21" s="54">
        <f>IF(B21="","",A20+1)</f>
        <v>2</v>
      </c>
      <c r="B21" s="9" t="str">
        <f>IF('1ERPA'!F18="","",'1ERPA'!F18)</f>
        <v>ILLAN MONJARDIN JOSE LUIS</v>
      </c>
      <c r="C21" s="56" t="s">
        <v>91</v>
      </c>
      <c r="D21" s="56"/>
      <c r="E21" s="56"/>
      <c r="F21" s="56"/>
      <c r="G21" s="56"/>
      <c r="H21" s="56"/>
      <c r="I21" s="33">
        <v>9</v>
      </c>
      <c r="J21" s="16">
        <f>IF(I21="","",($J$19/$I$19)*I21)</f>
        <v>0.5</v>
      </c>
      <c r="K21" s="33"/>
      <c r="L21" s="16" t="str">
        <f>IF(K21="","",($L$19/$K$19)*K21)</f>
        <v/>
      </c>
      <c r="M21" s="33"/>
      <c r="N21" s="16" t="str">
        <f t="shared" ref="N21:N69" si="2">IF(M21="","",($N$19/$M$19)*M21)</f>
        <v/>
      </c>
      <c r="O21" s="33"/>
      <c r="P21" s="16" t="str">
        <f t="shared" ref="P21:P69" si="3">IF(O21="","",($P$19/$O$19)*O21)</f>
        <v/>
      </c>
      <c r="Q21" s="33"/>
      <c r="R21" s="16" t="str">
        <f t="shared" si="0"/>
        <v/>
      </c>
      <c r="S21" s="33"/>
      <c r="T21" s="16" t="str">
        <f t="shared" si="1"/>
        <v/>
      </c>
      <c r="U21" s="54"/>
      <c r="V21" s="54"/>
      <c r="W21" s="16">
        <f t="shared" ref="W21:W69" si="4">IF(B21="","",(IF(B21="",0,IF(C21="Sin Nivel",($C$19)*0,IF(C21="Pre-Formal",($C$19)*60%,IF(C21="Receptivo",($C$19)*70%,IF(C21="Resolutivo",($C$19)*80%,IF(C21="Autónomo",($C$19)*90%,IF(C21="Estratégico",($C$19)*100%,0)))))))+IF(D21="",0,IF(D21="Sin Nivel",($D$19)*0,IF(D21="Pre-Formal",($D$19)*60%,IF(D21="Receptivo",($D$19)*70%,IF(D21="Resolutivo",($D$19)*80%,IF(D21="Autónomo",($D$19)*90%,IF(D21="Estratégico",($D$19)*100%,0)))))))+IF(E21="",0,IF(E21="Sin Nivel",($E$19)*0,IF(E21="Pre-Formal",($E$19)*60%,IF(E21="Receptivo",($E$19)*70%,IF(E21="Resolutivo",($E$19)*80%,IF(E21="Autónomo",($E$19)*90%,IF(E21="Estratégico",($E$19)*100%,0)))))))+IF(F21="",0,IF(F21="Sin Nivel",($F$19)*0,IF(F21="Pre-Formal",($F$19)*60%,IF(F21="Receptivo",($F$19)*70%,IF(F21="Resolutivo",($F$19)*80%,IF(F21="Autónomo",($F$19)*90%,IF(F21="Estratégico",($F$19)*100%,0)))))))+IF(G21="",0,IF(G21="Sin Nivel",($G$19)*0,IF(G21="Pre-Formal",($G$19)*60%,IF(G21="Receptivo",($G$19)*70%,IF(G21="Resolutivo",($G$19)*80%,IF(G21="Autónomo",($G$19)*90%,IF(G21="Estratégico",($G$19)*100%,0)))))))+IF(H21="",0,IF(H21="Sin Nivel",($H$19)*0,IF(H21="Pre-Formal",($H$19)*60%,IF(H21="Receptivo",($H$19)*70%,IF(H21="Resolutivo",($H$19)*80%,IF(H21="Autónomo",($H$19)*90%,IF(H21="Estratégico",($H$19)*100%,0))))))))+SUM(J21,L21,N21,P21,R21,T21))</f>
        <v>1</v>
      </c>
      <c r="X21" s="35">
        <f t="shared" ref="X21:X69" si="5">IF(C21="","",(IF(C21="",0,IF(C21="Sin Nivel",($C$19/5)*0,IF(C21="Pre-Formal",($C$19/5)*1,IF(C21="Receptivo",($C$19/5)*2,IF(C21="Resolutivo",($C$19/5)*3,IF(C21="Autónomo",($C$19/5)*4,IF(C21="Estratégico",($C$19/5)*5,0)))))))+IF(D21="",0,IF(D21="Sin Nivel",($D$19/5)*0,IF(D21="Pre-Formal",($D$19/5)*1,IF(D21="Receptivo",($D$19/5)*2,IF(D21="Resolutivo",($D$19/5)*3,IF(D21="Autónomo",($D$19/5)*4,IF(D21="Estratégico",($D$19/5)*5,0)))))))+IF(E21="",0,IF(E21="Sin Nivel",($E$19/5)*0,IF(E21="Pre-Formal",($E$19/5)*1,IF(E21="Receptivo",($E$19/5)*2,IF(E21="Resolutivo",($E$19/5)*3,IF(E21="Autónomo",($E$19/5)*4,IF(E21="Estratégico",($E$19/5)*5,0)))))))+IF(F21="",0,IF(F21="Sin Nivel",($F$19/5)*0,IF(F21="Pre-Formal",($F$19/5)*1,IF(F21="Receptivo",($F$19/5)*2,IF(F21="Resolutivo",($F$19/5)*3,IF(F21="Autónomo",($F$19/5)*4,IF(F21="Estratégico",($F$19/5)*5,0)))))))+IF(G21="",0,IF(G21="Sin Nivel",($G$19/5)*0,IF(G21="Pre-Formal",($G$19/5)*1,IF(G21="Receptivo",($G$19/5)*2,IF(G21="Resolutivo",($G$19/5)*3,IF(G21="Autónomo",($G$19/5)*4,IF(G21="Estratégico",($G$19/5)*5,0)))))))+IF(H21="",0,IF(H21="Sin Nivel",($H$19/5)*0,IF(H21="Pre-Formal",($H$19/5)*1,IF(H21="Receptivo",($H$19/5)*2,IF(H21="Resolutivo",($H$19/5)*3,IF(H21="Autónomo",($H$19/5)*4,IF(H21="Estratégico",($H$19/5)*5,0)))))))))</f>
        <v>0.5</v>
      </c>
      <c r="Y21" s="35">
        <f t="shared" ref="Y21:Y69" si="6">SUM(J21,L21,N21,P21,R21,T21)</f>
        <v>0.5</v>
      </c>
      <c r="AC21" s="37"/>
      <c r="AD21" s="37"/>
      <c r="AE21" s="37"/>
      <c r="AF21" s="37"/>
      <c r="AG21" s="37"/>
    </row>
    <row r="22" spans="1:33" s="47" customFormat="1" ht="11.25" x14ac:dyDescent="0.25">
      <c r="A22" s="54">
        <f t="shared" ref="A22:A69" si="7">IF(B22="","",A21+1)</f>
        <v>3</v>
      </c>
      <c r="B22" s="9" t="str">
        <f>IF('1ERPA'!F19="","",'1ERPA'!F19)</f>
        <v xml:space="preserve">LA MADRID GONZALEZ FERNANDA ISABEL </v>
      </c>
      <c r="C22" s="56" t="s">
        <v>103</v>
      </c>
      <c r="D22" s="56"/>
      <c r="E22" s="56"/>
      <c r="F22" s="56"/>
      <c r="G22" s="56"/>
      <c r="H22" s="56"/>
      <c r="I22" s="33">
        <v>7</v>
      </c>
      <c r="J22" s="16">
        <f>IF(I22="","",($J$19/$I$19)*I22)</f>
        <v>0.38888888888888884</v>
      </c>
      <c r="K22" s="33"/>
      <c r="L22" s="16" t="str">
        <f>IF(K22="","",($L$19/$K$19)*K22)</f>
        <v/>
      </c>
      <c r="M22" s="33"/>
      <c r="N22" s="16" t="str">
        <f t="shared" si="2"/>
        <v/>
      </c>
      <c r="O22" s="33"/>
      <c r="P22" s="16" t="str">
        <f t="shared" si="3"/>
        <v/>
      </c>
      <c r="Q22" s="33"/>
      <c r="R22" s="16" t="str">
        <f t="shared" si="0"/>
        <v/>
      </c>
      <c r="S22" s="33"/>
      <c r="T22" s="16" t="str">
        <f t="shared" si="1"/>
        <v/>
      </c>
      <c r="U22" s="54"/>
      <c r="V22" s="54"/>
      <c r="W22" s="16">
        <f t="shared" si="4"/>
        <v>0.73888888888888882</v>
      </c>
      <c r="X22" s="35">
        <f t="shared" si="5"/>
        <v>0.2</v>
      </c>
      <c r="Y22" s="35">
        <f t="shared" si="6"/>
        <v>0.38888888888888884</v>
      </c>
      <c r="AC22" s="37"/>
      <c r="AD22" s="37"/>
      <c r="AE22" s="37"/>
      <c r="AF22" s="37"/>
      <c r="AG22" s="37"/>
    </row>
    <row r="23" spans="1:33" s="47" customFormat="1" ht="11.25" x14ac:dyDescent="0.25">
      <c r="A23" s="54">
        <f>IF(B23="","",A22+1)</f>
        <v>4</v>
      </c>
      <c r="B23" s="9" t="str">
        <f>IF('1ERPA'!F20="","",'1ERPA'!F20)</f>
        <v>LOPEZ CASTRO GLORIA KARINA</v>
      </c>
      <c r="C23" s="56" t="s">
        <v>91</v>
      </c>
      <c r="D23" s="56"/>
      <c r="E23" s="56"/>
      <c r="F23" s="56"/>
      <c r="G23" s="56"/>
      <c r="H23" s="56"/>
      <c r="I23" s="33">
        <v>9</v>
      </c>
      <c r="J23" s="16">
        <f>IF(I23="","",($J$19/$I$19)*I23)</f>
        <v>0.5</v>
      </c>
      <c r="K23" s="33"/>
      <c r="L23" s="16" t="str">
        <f>IF(K23="","",($L$19/$K$19)*K23)</f>
        <v/>
      </c>
      <c r="M23" s="33"/>
      <c r="N23" s="16" t="str">
        <f>IF(M23="","",($N$19/$M$19)*M23)</f>
        <v/>
      </c>
      <c r="O23" s="33"/>
      <c r="P23" s="16" t="str">
        <f>IF(O23="","",($P$19/$O$19)*O23)</f>
        <v/>
      </c>
      <c r="Q23" s="33"/>
      <c r="R23" s="16" t="str">
        <f t="shared" si="0"/>
        <v/>
      </c>
      <c r="S23" s="33"/>
      <c r="T23" s="16" t="str">
        <f t="shared" si="1"/>
        <v/>
      </c>
      <c r="U23" s="54"/>
      <c r="V23" s="54"/>
      <c r="W23" s="16">
        <f t="shared" si="4"/>
        <v>1</v>
      </c>
      <c r="X23" s="35"/>
      <c r="Y23" s="35"/>
      <c r="AC23" s="37"/>
      <c r="AD23" s="37"/>
      <c r="AE23" s="37"/>
      <c r="AF23" s="37"/>
      <c r="AG23" s="37"/>
    </row>
    <row r="24" spans="1:33" s="47" customFormat="1" ht="11.25" x14ac:dyDescent="0.25">
      <c r="A24" s="54">
        <f>IF(B24="","",A23+1)</f>
        <v>5</v>
      </c>
      <c r="B24" s="9" t="str">
        <f>IF('1ERPA'!F21="","",'1ERPA'!F21)</f>
        <v>GUZMAN SANTOS ALAN</v>
      </c>
      <c r="C24" s="56" t="s">
        <v>91</v>
      </c>
      <c r="D24" s="56"/>
      <c r="E24" s="56"/>
      <c r="F24" s="56"/>
      <c r="G24" s="56"/>
      <c r="H24" s="56"/>
      <c r="I24" s="33">
        <v>10</v>
      </c>
      <c r="J24" s="16">
        <f>IF(I24="","",($J$19/$I$19)*I24)</f>
        <v>0.55555555555555558</v>
      </c>
      <c r="K24" s="33"/>
      <c r="L24" s="16" t="str">
        <f>IF(K24="","",($L$19/$K$19)*K24)</f>
        <v/>
      </c>
      <c r="M24" s="33"/>
      <c r="N24" s="16" t="str">
        <f>IF(M24="","",($N$19/$M$19)*M24)</f>
        <v/>
      </c>
      <c r="O24" s="33"/>
      <c r="P24" s="16" t="str">
        <f>IF(O24="","",($P$19/$O$19)*O24)</f>
        <v/>
      </c>
      <c r="Q24" s="33"/>
      <c r="R24" s="16" t="str">
        <f t="shared" si="0"/>
        <v/>
      </c>
      <c r="S24" s="33"/>
      <c r="T24" s="16" t="str">
        <f t="shared" si="1"/>
        <v/>
      </c>
      <c r="U24" s="54"/>
      <c r="V24" s="54"/>
      <c r="W24" s="16">
        <f t="shared" si="4"/>
        <v>1.0555555555555556</v>
      </c>
      <c r="X24" s="35">
        <f t="shared" si="5"/>
        <v>0.5</v>
      </c>
      <c r="Y24" s="35">
        <f t="shared" si="6"/>
        <v>0.55555555555555558</v>
      </c>
      <c r="AC24" s="37"/>
      <c r="AD24" s="37"/>
      <c r="AE24" s="37"/>
      <c r="AF24" s="37"/>
      <c r="AG24" s="37"/>
    </row>
    <row r="25" spans="1:33" s="4" customFormat="1" ht="11.25" x14ac:dyDescent="0.25">
      <c r="A25" s="54">
        <f t="shared" si="7"/>
        <v>6</v>
      </c>
      <c r="B25" s="9" t="str">
        <f>IF('1ERPA'!F22="","",'1ERPA'!F22)</f>
        <v>Y</v>
      </c>
      <c r="C25" s="56" t="s">
        <v>91</v>
      </c>
      <c r="D25" s="56"/>
      <c r="E25" s="56"/>
      <c r="F25" s="56"/>
      <c r="G25" s="56"/>
      <c r="H25" s="56"/>
      <c r="I25" s="33">
        <v>11</v>
      </c>
      <c r="J25" s="16">
        <f t="shared" ref="J25:J27" si="8">IF(I25="","",($J$19/$I$19)*I25)</f>
        <v>0.61111111111111105</v>
      </c>
      <c r="K25" s="33"/>
      <c r="L25" s="16" t="str">
        <f t="shared" ref="L25:L27" si="9">IF(K25="","",($L$19/$K$19)*K25)</f>
        <v/>
      </c>
      <c r="M25" s="33"/>
      <c r="N25" s="16" t="str">
        <f t="shared" si="2"/>
        <v/>
      </c>
      <c r="O25" s="33"/>
      <c r="P25" s="16" t="str">
        <f t="shared" si="3"/>
        <v/>
      </c>
      <c r="Q25" s="33"/>
      <c r="R25" s="16" t="str">
        <f t="shared" si="0"/>
        <v/>
      </c>
      <c r="S25" s="33"/>
      <c r="T25" s="16" t="str">
        <f t="shared" si="1"/>
        <v/>
      </c>
      <c r="U25" s="54"/>
      <c r="V25" s="54"/>
      <c r="W25" s="16">
        <f t="shared" si="4"/>
        <v>1.1111111111111112</v>
      </c>
      <c r="X25" s="35">
        <f t="shared" si="5"/>
        <v>0.5</v>
      </c>
      <c r="Y25" s="35">
        <f t="shared" si="6"/>
        <v>0.61111111111111105</v>
      </c>
      <c r="AA25" s="47"/>
      <c r="AC25" s="37"/>
      <c r="AD25" s="37"/>
      <c r="AE25" s="37"/>
      <c r="AF25" s="37"/>
      <c r="AG25" s="37"/>
    </row>
    <row r="26" spans="1:33" s="4" customFormat="1" ht="11.25" x14ac:dyDescent="0.25">
      <c r="A26" s="54">
        <f t="shared" si="7"/>
        <v>7</v>
      </c>
      <c r="B26" s="9" t="str">
        <f>IF('1ERPA'!F23="","",'1ERPA'!F23)</f>
        <v>U</v>
      </c>
      <c r="C26" s="56" t="s">
        <v>91</v>
      </c>
      <c r="D26" s="56"/>
      <c r="E26" s="56"/>
      <c r="F26" s="56"/>
      <c r="G26" s="56"/>
      <c r="H26" s="56"/>
      <c r="I26" s="33">
        <v>12</v>
      </c>
      <c r="J26" s="16">
        <f t="shared" si="8"/>
        <v>0.66666666666666663</v>
      </c>
      <c r="K26" s="33"/>
      <c r="L26" s="16" t="str">
        <f t="shared" si="9"/>
        <v/>
      </c>
      <c r="M26" s="33"/>
      <c r="N26" s="16" t="str">
        <f t="shared" si="2"/>
        <v/>
      </c>
      <c r="O26" s="33"/>
      <c r="P26" s="16" t="str">
        <f t="shared" si="3"/>
        <v/>
      </c>
      <c r="Q26" s="33"/>
      <c r="R26" s="16" t="str">
        <f t="shared" ref="R26:R69" si="10">IF(Q26="","",($R$19/$Q$19)*Q26)</f>
        <v/>
      </c>
      <c r="S26" s="33"/>
      <c r="T26" s="16" t="str">
        <f t="shared" ref="T26:T69" si="11">IF(S26="","",($T$19/$S$19)*S26)</f>
        <v/>
      </c>
      <c r="U26" s="54"/>
      <c r="V26" s="54"/>
      <c r="W26" s="16">
        <f t="shared" si="4"/>
        <v>1.1666666666666665</v>
      </c>
      <c r="X26" s="35">
        <f t="shared" si="5"/>
        <v>0.5</v>
      </c>
      <c r="Y26" s="35">
        <f t="shared" si="6"/>
        <v>0.66666666666666663</v>
      </c>
      <c r="AA26" s="47"/>
      <c r="AC26" s="37"/>
      <c r="AD26" s="37"/>
      <c r="AE26" s="37"/>
      <c r="AF26" s="37"/>
      <c r="AG26" s="37"/>
    </row>
    <row r="27" spans="1:33" s="4" customFormat="1" ht="11.25" x14ac:dyDescent="0.25">
      <c r="A27" s="54">
        <f t="shared" si="7"/>
        <v>8</v>
      </c>
      <c r="B27" s="9" t="str">
        <f>IF('1ERPA'!F24="","",'1ERPA'!F24)</f>
        <v>ILLAN MONJARDIN JOSE LUIS</v>
      </c>
      <c r="C27" s="56" t="s">
        <v>91</v>
      </c>
      <c r="D27" s="56"/>
      <c r="E27" s="56"/>
      <c r="F27" s="56"/>
      <c r="G27" s="56"/>
      <c r="H27" s="56"/>
      <c r="I27" s="33">
        <v>13</v>
      </c>
      <c r="J27" s="16">
        <f t="shared" si="8"/>
        <v>0.72222222222222221</v>
      </c>
      <c r="K27" s="33"/>
      <c r="L27" s="16" t="str">
        <f t="shared" si="9"/>
        <v/>
      </c>
      <c r="M27" s="33"/>
      <c r="N27" s="16" t="str">
        <f t="shared" si="2"/>
        <v/>
      </c>
      <c r="O27" s="33"/>
      <c r="P27" s="16" t="str">
        <f t="shared" si="3"/>
        <v/>
      </c>
      <c r="Q27" s="33"/>
      <c r="R27" s="16" t="str">
        <f t="shared" si="10"/>
        <v/>
      </c>
      <c r="S27" s="33"/>
      <c r="T27" s="16" t="str">
        <f t="shared" si="11"/>
        <v/>
      </c>
      <c r="U27" s="54"/>
      <c r="V27" s="54"/>
      <c r="W27" s="16">
        <f t="shared" si="4"/>
        <v>1.2222222222222223</v>
      </c>
      <c r="X27" s="35">
        <f t="shared" si="5"/>
        <v>0.5</v>
      </c>
      <c r="Y27" s="35">
        <f t="shared" si="6"/>
        <v>0.72222222222222221</v>
      </c>
      <c r="AA27" s="47"/>
      <c r="AC27" s="37"/>
      <c r="AD27" s="37"/>
      <c r="AE27" s="37"/>
      <c r="AF27" s="37"/>
      <c r="AG27" s="37"/>
    </row>
    <row r="28" spans="1:33" s="4" customFormat="1" ht="11.25" x14ac:dyDescent="0.25">
      <c r="A28" s="78">
        <f t="shared" ref="A28:A52" si="12">IF(B28="","",A27+1)</f>
        <v>9</v>
      </c>
      <c r="B28" s="9" t="str">
        <f>IF('1ERPA'!F25="","",'1ERPA'!F25)</f>
        <v>e</v>
      </c>
      <c r="C28" s="56" t="s">
        <v>91</v>
      </c>
      <c r="D28" s="56"/>
      <c r="E28" s="56"/>
      <c r="F28" s="56"/>
      <c r="G28" s="56"/>
      <c r="H28" s="56"/>
      <c r="I28" s="33">
        <v>14</v>
      </c>
      <c r="J28" s="16">
        <f t="shared" ref="J28:J52" si="13">IF(I28="","",($J$19/$I$19)*I28)</f>
        <v>0.77777777777777768</v>
      </c>
      <c r="K28" s="33"/>
      <c r="L28" s="16" t="str">
        <f t="shared" ref="L28:L52" si="14">IF(K28="","",($L$19/$K$19)*K28)</f>
        <v/>
      </c>
      <c r="M28" s="33"/>
      <c r="N28" s="16" t="str">
        <f t="shared" ref="N28:N52" si="15">IF(M28="","",($N$19/$M$19)*M28)</f>
        <v/>
      </c>
      <c r="O28" s="33"/>
      <c r="P28" s="16" t="str">
        <f t="shared" ref="P28:P52" si="16">IF(O28="","",($P$19/$O$19)*O28)</f>
        <v/>
      </c>
      <c r="Q28" s="33"/>
      <c r="R28" s="16" t="str">
        <f t="shared" ref="R28:R52" si="17">IF(Q28="","",($R$19/$Q$19)*Q28)</f>
        <v/>
      </c>
      <c r="S28" s="33"/>
      <c r="T28" s="16" t="str">
        <f t="shared" ref="T28:T52" si="18">IF(S28="","",($T$19/$S$19)*S28)</f>
        <v/>
      </c>
      <c r="U28" s="78"/>
      <c r="V28" s="78"/>
      <c r="W28" s="16">
        <f t="shared" ref="W28:W52" si="19">IF(B28="","",(IF(B28="",0,IF(C28="Sin Nivel",($C$19)*0,IF(C28="Pre-Formal",($C$19)*60%,IF(C28="Receptivo",($C$19)*70%,IF(C28="Resolutivo",($C$19)*80%,IF(C28="Autónomo",($C$19)*90%,IF(C28="Estratégico",($C$19)*100%,0)))))))+IF(D28="",0,IF(D28="Sin Nivel",($D$19)*0,IF(D28="Pre-Formal",($D$19)*60%,IF(D28="Receptivo",($D$19)*70%,IF(D28="Resolutivo",($D$19)*80%,IF(D28="Autónomo",($D$19)*90%,IF(D28="Estratégico",($D$19)*100%,0)))))))+IF(E28="",0,IF(E28="Sin Nivel",($E$19)*0,IF(E28="Pre-Formal",($E$19)*60%,IF(E28="Receptivo",($E$19)*70%,IF(E28="Resolutivo",($E$19)*80%,IF(E28="Autónomo",($E$19)*90%,IF(E28="Estratégico",($E$19)*100%,0)))))))+IF(F28="",0,IF(F28="Sin Nivel",($F$19)*0,IF(F28="Pre-Formal",($F$19)*60%,IF(F28="Receptivo",($F$19)*70%,IF(F28="Resolutivo",($F$19)*80%,IF(F28="Autónomo",($F$19)*90%,IF(F28="Estratégico",($F$19)*100%,0)))))))+IF(G28="",0,IF(G28="Sin Nivel",($G$19)*0,IF(G28="Pre-Formal",($G$19)*60%,IF(G28="Receptivo",($G$19)*70%,IF(G28="Resolutivo",($G$19)*80%,IF(G28="Autónomo",($G$19)*90%,IF(G28="Estratégico",($G$19)*100%,0)))))))+IF(H28="",0,IF(H28="Sin Nivel",($H$19)*0,IF(H28="Pre-Formal",($H$19)*60%,IF(H28="Receptivo",($H$19)*70%,IF(H28="Resolutivo",($H$19)*80%,IF(H28="Autónomo",($H$19)*90%,IF(H28="Estratégico",($H$19)*100%,0))))))))+SUM(J28,L28,N28,P28,R28,T28))</f>
        <v>1.2777777777777777</v>
      </c>
      <c r="X28" s="35"/>
      <c r="Y28" s="35"/>
      <c r="AA28" s="77"/>
      <c r="AC28" s="37"/>
      <c r="AD28" s="37"/>
      <c r="AE28" s="37"/>
      <c r="AF28" s="37"/>
      <c r="AG28" s="37"/>
    </row>
    <row r="29" spans="1:33" s="4" customFormat="1" ht="11.25" x14ac:dyDescent="0.25">
      <c r="A29" s="78">
        <f t="shared" si="12"/>
        <v>10</v>
      </c>
      <c r="B29" s="9" t="str">
        <f>IF('1ERPA'!F26="","",'1ERPA'!F26)</f>
        <v>f</v>
      </c>
      <c r="C29" s="56" t="s">
        <v>91</v>
      </c>
      <c r="D29" s="56"/>
      <c r="E29" s="56"/>
      <c r="F29" s="56"/>
      <c r="G29" s="56"/>
      <c r="H29" s="56"/>
      <c r="I29" s="33">
        <v>15</v>
      </c>
      <c r="J29" s="16">
        <f t="shared" si="13"/>
        <v>0.83333333333333326</v>
      </c>
      <c r="K29" s="33"/>
      <c r="L29" s="16" t="str">
        <f t="shared" si="14"/>
        <v/>
      </c>
      <c r="M29" s="33"/>
      <c r="N29" s="16" t="str">
        <f t="shared" si="15"/>
        <v/>
      </c>
      <c r="O29" s="33"/>
      <c r="P29" s="16" t="str">
        <f t="shared" si="16"/>
        <v/>
      </c>
      <c r="Q29" s="33"/>
      <c r="R29" s="16" t="str">
        <f t="shared" si="17"/>
        <v/>
      </c>
      <c r="S29" s="33"/>
      <c r="T29" s="16" t="str">
        <f t="shared" si="18"/>
        <v/>
      </c>
      <c r="U29" s="78"/>
      <c r="V29" s="78"/>
      <c r="W29" s="16">
        <f t="shared" si="19"/>
        <v>1.3333333333333333</v>
      </c>
      <c r="X29" s="35"/>
      <c r="Y29" s="35"/>
      <c r="AA29" s="77"/>
      <c r="AC29" s="37"/>
      <c r="AD29" s="37"/>
      <c r="AE29" s="37"/>
      <c r="AF29" s="37"/>
      <c r="AG29" s="37"/>
    </row>
    <row r="30" spans="1:33" s="4" customFormat="1" ht="11.25" x14ac:dyDescent="0.25">
      <c r="A30" s="78">
        <f t="shared" si="12"/>
        <v>11</v>
      </c>
      <c r="B30" s="9" t="str">
        <f>IF('1ERPA'!F27="","",'1ERPA'!F27)</f>
        <v>GUZMAN SANTOS ALAN</v>
      </c>
      <c r="C30" s="56" t="s">
        <v>91</v>
      </c>
      <c r="D30" s="56"/>
      <c r="E30" s="56"/>
      <c r="F30" s="56"/>
      <c r="G30" s="56"/>
      <c r="H30" s="56"/>
      <c r="I30" s="33">
        <v>16</v>
      </c>
      <c r="J30" s="16">
        <f t="shared" si="13"/>
        <v>0.88888888888888884</v>
      </c>
      <c r="K30" s="33"/>
      <c r="L30" s="16" t="str">
        <f t="shared" si="14"/>
        <v/>
      </c>
      <c r="M30" s="33"/>
      <c r="N30" s="16" t="str">
        <f t="shared" si="15"/>
        <v/>
      </c>
      <c r="O30" s="33"/>
      <c r="P30" s="16" t="str">
        <f t="shared" si="16"/>
        <v/>
      </c>
      <c r="Q30" s="33"/>
      <c r="R30" s="16" t="str">
        <f t="shared" si="17"/>
        <v/>
      </c>
      <c r="S30" s="33"/>
      <c r="T30" s="16" t="str">
        <f t="shared" si="18"/>
        <v/>
      </c>
      <c r="U30" s="78"/>
      <c r="V30" s="78"/>
      <c r="W30" s="16">
        <f t="shared" si="19"/>
        <v>1.3888888888888888</v>
      </c>
      <c r="X30" s="35"/>
      <c r="Y30" s="35"/>
      <c r="AA30" s="77"/>
      <c r="AC30" s="37"/>
      <c r="AD30" s="37"/>
      <c r="AE30" s="37"/>
      <c r="AF30" s="37"/>
      <c r="AG30" s="37"/>
    </row>
    <row r="31" spans="1:33" s="4" customFormat="1" ht="11.25" x14ac:dyDescent="0.25">
      <c r="A31" s="78">
        <f t="shared" si="12"/>
        <v>12</v>
      </c>
      <c r="B31" s="9" t="str">
        <f>IF('1ERPA'!F28="","",'1ERPA'!F28)</f>
        <v>h</v>
      </c>
      <c r="C31" s="56" t="s">
        <v>91</v>
      </c>
      <c r="D31" s="56"/>
      <c r="E31" s="56"/>
      <c r="F31" s="56"/>
      <c r="G31" s="56"/>
      <c r="H31" s="56"/>
      <c r="I31" s="33">
        <v>17</v>
      </c>
      <c r="J31" s="16">
        <f t="shared" si="13"/>
        <v>0.94444444444444442</v>
      </c>
      <c r="K31" s="33"/>
      <c r="L31" s="16" t="str">
        <f t="shared" si="14"/>
        <v/>
      </c>
      <c r="M31" s="33"/>
      <c r="N31" s="16" t="str">
        <f t="shared" si="15"/>
        <v/>
      </c>
      <c r="O31" s="33"/>
      <c r="P31" s="16" t="str">
        <f t="shared" si="16"/>
        <v/>
      </c>
      <c r="Q31" s="33"/>
      <c r="R31" s="16" t="str">
        <f t="shared" si="17"/>
        <v/>
      </c>
      <c r="S31" s="33"/>
      <c r="T31" s="16" t="str">
        <f t="shared" si="18"/>
        <v/>
      </c>
      <c r="U31" s="78"/>
      <c r="V31" s="78"/>
      <c r="W31" s="16">
        <f t="shared" si="19"/>
        <v>1.4444444444444444</v>
      </c>
      <c r="X31" s="35"/>
      <c r="Y31" s="35"/>
      <c r="AA31" s="77"/>
      <c r="AC31" s="37"/>
      <c r="AD31" s="37"/>
      <c r="AE31" s="37"/>
      <c r="AF31" s="37"/>
      <c r="AG31" s="37"/>
    </row>
    <row r="32" spans="1:33" s="4" customFormat="1" ht="11.25" x14ac:dyDescent="0.25">
      <c r="A32" s="78">
        <f t="shared" si="12"/>
        <v>13</v>
      </c>
      <c r="B32" s="9" t="str">
        <f>IF('1ERPA'!F29="","",'1ERPA'!F29)</f>
        <v>ILLAN MONJARDIN JOSE LUIS</v>
      </c>
      <c r="C32" s="56" t="s">
        <v>91</v>
      </c>
      <c r="D32" s="56"/>
      <c r="E32" s="56"/>
      <c r="F32" s="56"/>
      <c r="G32" s="56"/>
      <c r="H32" s="56"/>
      <c r="I32" s="33">
        <v>18</v>
      </c>
      <c r="J32" s="16">
        <f t="shared" si="13"/>
        <v>1</v>
      </c>
      <c r="K32" s="33"/>
      <c r="L32" s="16" t="str">
        <f t="shared" si="14"/>
        <v/>
      </c>
      <c r="M32" s="33"/>
      <c r="N32" s="16" t="str">
        <f t="shared" si="15"/>
        <v/>
      </c>
      <c r="O32" s="33"/>
      <c r="P32" s="16" t="str">
        <f t="shared" si="16"/>
        <v/>
      </c>
      <c r="Q32" s="33"/>
      <c r="R32" s="16" t="str">
        <f t="shared" si="17"/>
        <v/>
      </c>
      <c r="S32" s="33"/>
      <c r="T32" s="16" t="str">
        <f t="shared" si="18"/>
        <v/>
      </c>
      <c r="U32" s="78"/>
      <c r="V32" s="78"/>
      <c r="W32" s="16">
        <f t="shared" si="19"/>
        <v>1.5</v>
      </c>
      <c r="X32" s="35"/>
      <c r="Y32" s="35"/>
      <c r="AA32" s="77"/>
      <c r="AC32" s="37"/>
      <c r="AD32" s="37"/>
      <c r="AE32" s="37"/>
      <c r="AF32" s="37"/>
      <c r="AG32" s="37"/>
    </row>
    <row r="33" spans="1:33" s="4" customFormat="1" ht="11.25" x14ac:dyDescent="0.25">
      <c r="A33" s="78">
        <f t="shared" si="12"/>
        <v>14</v>
      </c>
      <c r="B33" s="9" t="str">
        <f>IF('1ERPA'!F30="","",'1ERPA'!F30)</f>
        <v>T</v>
      </c>
      <c r="C33" s="56" t="s">
        <v>91</v>
      </c>
      <c r="D33" s="56"/>
      <c r="E33" s="56"/>
      <c r="F33" s="56"/>
      <c r="G33" s="56"/>
      <c r="H33" s="56"/>
      <c r="I33" s="33">
        <v>19</v>
      </c>
      <c r="J33" s="16">
        <f t="shared" si="13"/>
        <v>1.0555555555555556</v>
      </c>
      <c r="K33" s="33"/>
      <c r="L33" s="16" t="str">
        <f t="shared" si="14"/>
        <v/>
      </c>
      <c r="M33" s="33"/>
      <c r="N33" s="16" t="str">
        <f t="shared" si="15"/>
        <v/>
      </c>
      <c r="O33" s="33"/>
      <c r="P33" s="16" t="str">
        <f t="shared" si="16"/>
        <v/>
      </c>
      <c r="Q33" s="33"/>
      <c r="R33" s="16" t="str">
        <f t="shared" si="17"/>
        <v/>
      </c>
      <c r="S33" s="33"/>
      <c r="T33" s="16" t="str">
        <f t="shared" si="18"/>
        <v/>
      </c>
      <c r="U33" s="78"/>
      <c r="V33" s="78"/>
      <c r="W33" s="16">
        <f t="shared" si="19"/>
        <v>1.5555555555555556</v>
      </c>
      <c r="X33" s="35"/>
      <c r="Y33" s="35"/>
      <c r="AA33" s="77"/>
      <c r="AC33" s="37"/>
      <c r="AD33" s="37"/>
      <c r="AE33" s="37"/>
      <c r="AF33" s="37"/>
      <c r="AG33" s="37"/>
    </row>
    <row r="34" spans="1:33" s="4" customFormat="1" ht="11.25" x14ac:dyDescent="0.25">
      <c r="A34" s="78" t="str">
        <f t="shared" si="12"/>
        <v/>
      </c>
      <c r="B34" s="9" t="str">
        <f>IF('1ERPA'!F31="","",'1ERPA'!F31)</f>
        <v/>
      </c>
      <c r="C34" s="56" t="s">
        <v>91</v>
      </c>
      <c r="D34" s="56"/>
      <c r="E34" s="56"/>
      <c r="F34" s="56"/>
      <c r="G34" s="56"/>
      <c r="H34" s="56"/>
      <c r="I34" s="33">
        <v>20</v>
      </c>
      <c r="J34" s="16">
        <f t="shared" si="13"/>
        <v>1.1111111111111112</v>
      </c>
      <c r="K34" s="33"/>
      <c r="L34" s="16" t="str">
        <f t="shared" si="14"/>
        <v/>
      </c>
      <c r="M34" s="33"/>
      <c r="N34" s="16" t="str">
        <f t="shared" si="15"/>
        <v/>
      </c>
      <c r="O34" s="33"/>
      <c r="P34" s="16" t="str">
        <f t="shared" si="16"/>
        <v/>
      </c>
      <c r="Q34" s="33"/>
      <c r="R34" s="16" t="str">
        <f t="shared" si="17"/>
        <v/>
      </c>
      <c r="S34" s="33"/>
      <c r="T34" s="16" t="str">
        <f t="shared" si="18"/>
        <v/>
      </c>
      <c r="U34" s="78"/>
      <c r="V34" s="78"/>
      <c r="W34" s="16" t="str">
        <f t="shared" si="19"/>
        <v/>
      </c>
      <c r="X34" s="35"/>
      <c r="Y34" s="35"/>
      <c r="AA34" s="77"/>
      <c r="AC34" s="37"/>
      <c r="AD34" s="37"/>
      <c r="AE34" s="37"/>
      <c r="AF34" s="37"/>
      <c r="AG34" s="37"/>
    </row>
    <row r="35" spans="1:33" s="4" customFormat="1" ht="11.25" x14ac:dyDescent="0.25">
      <c r="A35" s="78" t="str">
        <f t="shared" si="12"/>
        <v/>
      </c>
      <c r="B35" s="9" t="str">
        <f>IF('1ERPA'!F32="","",'1ERPA'!F32)</f>
        <v/>
      </c>
      <c r="C35" s="56" t="s">
        <v>91</v>
      </c>
      <c r="D35" s="56"/>
      <c r="E35" s="56"/>
      <c r="F35" s="56"/>
      <c r="G35" s="56"/>
      <c r="H35" s="56"/>
      <c r="I35" s="33">
        <v>21</v>
      </c>
      <c r="J35" s="16">
        <f t="shared" si="13"/>
        <v>1.1666666666666665</v>
      </c>
      <c r="K35" s="33"/>
      <c r="L35" s="16" t="str">
        <f t="shared" si="14"/>
        <v/>
      </c>
      <c r="M35" s="33"/>
      <c r="N35" s="16" t="str">
        <f t="shared" si="15"/>
        <v/>
      </c>
      <c r="O35" s="33"/>
      <c r="P35" s="16" t="str">
        <f t="shared" si="16"/>
        <v/>
      </c>
      <c r="Q35" s="33"/>
      <c r="R35" s="16" t="str">
        <f t="shared" si="17"/>
        <v/>
      </c>
      <c r="S35" s="33"/>
      <c r="T35" s="16" t="str">
        <f t="shared" si="18"/>
        <v/>
      </c>
      <c r="U35" s="78"/>
      <c r="V35" s="78"/>
      <c r="W35" s="16" t="str">
        <f t="shared" si="19"/>
        <v/>
      </c>
      <c r="X35" s="35"/>
      <c r="Y35" s="35"/>
      <c r="AA35" s="77"/>
      <c r="AC35" s="37"/>
      <c r="AD35" s="37"/>
      <c r="AE35" s="37"/>
      <c r="AF35" s="37"/>
      <c r="AG35" s="37"/>
    </row>
    <row r="36" spans="1:33" s="4" customFormat="1" ht="11.25" x14ac:dyDescent="0.25">
      <c r="A36" s="78" t="str">
        <f t="shared" si="12"/>
        <v/>
      </c>
      <c r="B36" s="9" t="str">
        <f>IF('1ERPA'!F33="","",'1ERPA'!F33)</f>
        <v/>
      </c>
      <c r="C36" s="56" t="s">
        <v>91</v>
      </c>
      <c r="D36" s="56"/>
      <c r="E36" s="56"/>
      <c r="F36" s="56"/>
      <c r="G36" s="56"/>
      <c r="H36" s="56"/>
      <c r="I36" s="33">
        <v>22</v>
      </c>
      <c r="J36" s="16">
        <f t="shared" si="13"/>
        <v>1.2222222222222221</v>
      </c>
      <c r="K36" s="33"/>
      <c r="L36" s="16" t="str">
        <f t="shared" si="14"/>
        <v/>
      </c>
      <c r="M36" s="33"/>
      <c r="N36" s="16" t="str">
        <f t="shared" si="15"/>
        <v/>
      </c>
      <c r="O36" s="33"/>
      <c r="P36" s="16" t="str">
        <f t="shared" si="16"/>
        <v/>
      </c>
      <c r="Q36" s="33"/>
      <c r="R36" s="16" t="str">
        <f t="shared" si="17"/>
        <v/>
      </c>
      <c r="S36" s="33"/>
      <c r="T36" s="16" t="str">
        <f t="shared" si="18"/>
        <v/>
      </c>
      <c r="U36" s="78"/>
      <c r="V36" s="78"/>
      <c r="W36" s="16" t="str">
        <f t="shared" si="19"/>
        <v/>
      </c>
      <c r="X36" s="35"/>
      <c r="Y36" s="35"/>
      <c r="AA36" s="77"/>
      <c r="AC36" s="37"/>
      <c r="AD36" s="37"/>
      <c r="AE36" s="37"/>
      <c r="AF36" s="37"/>
      <c r="AG36" s="37"/>
    </row>
    <row r="37" spans="1:33" s="4" customFormat="1" ht="11.25" x14ac:dyDescent="0.25">
      <c r="A37" s="78" t="str">
        <f t="shared" si="12"/>
        <v/>
      </c>
      <c r="B37" s="9" t="str">
        <f>IF('1ERPA'!F34="","",'1ERPA'!F34)</f>
        <v/>
      </c>
      <c r="C37" s="56" t="s">
        <v>91</v>
      </c>
      <c r="D37" s="56"/>
      <c r="E37" s="56"/>
      <c r="F37" s="56"/>
      <c r="G37" s="56"/>
      <c r="H37" s="56"/>
      <c r="I37" s="33">
        <v>23</v>
      </c>
      <c r="J37" s="16">
        <f t="shared" si="13"/>
        <v>1.2777777777777777</v>
      </c>
      <c r="K37" s="33"/>
      <c r="L37" s="16" t="str">
        <f t="shared" si="14"/>
        <v/>
      </c>
      <c r="M37" s="33"/>
      <c r="N37" s="16" t="str">
        <f t="shared" si="15"/>
        <v/>
      </c>
      <c r="O37" s="33"/>
      <c r="P37" s="16" t="str">
        <f t="shared" si="16"/>
        <v/>
      </c>
      <c r="Q37" s="33"/>
      <c r="R37" s="16" t="str">
        <f t="shared" si="17"/>
        <v/>
      </c>
      <c r="S37" s="33"/>
      <c r="T37" s="16" t="str">
        <f t="shared" si="18"/>
        <v/>
      </c>
      <c r="U37" s="78"/>
      <c r="V37" s="78"/>
      <c r="W37" s="16" t="str">
        <f t="shared" si="19"/>
        <v/>
      </c>
      <c r="X37" s="35"/>
      <c r="Y37" s="35"/>
      <c r="AA37" s="77"/>
      <c r="AC37" s="37"/>
      <c r="AD37" s="37"/>
      <c r="AE37" s="37"/>
      <c r="AF37" s="37"/>
      <c r="AG37" s="37"/>
    </row>
    <row r="38" spans="1:33" s="4" customFormat="1" ht="11.25" x14ac:dyDescent="0.25">
      <c r="A38" s="78" t="str">
        <f t="shared" si="12"/>
        <v/>
      </c>
      <c r="B38" s="9" t="str">
        <f>IF('1ERPA'!F35="","",'1ERPA'!F35)</f>
        <v/>
      </c>
      <c r="C38" s="56" t="s">
        <v>91</v>
      </c>
      <c r="D38" s="56"/>
      <c r="E38" s="56"/>
      <c r="F38" s="56"/>
      <c r="G38" s="56"/>
      <c r="H38" s="56"/>
      <c r="I38" s="33">
        <v>24</v>
      </c>
      <c r="J38" s="16">
        <f t="shared" si="13"/>
        <v>1.3333333333333333</v>
      </c>
      <c r="K38" s="33"/>
      <c r="L38" s="16" t="str">
        <f t="shared" si="14"/>
        <v/>
      </c>
      <c r="M38" s="33"/>
      <c r="N38" s="16" t="str">
        <f t="shared" si="15"/>
        <v/>
      </c>
      <c r="O38" s="33"/>
      <c r="P38" s="16" t="str">
        <f t="shared" si="16"/>
        <v/>
      </c>
      <c r="Q38" s="33"/>
      <c r="R38" s="16" t="str">
        <f t="shared" si="17"/>
        <v/>
      </c>
      <c r="S38" s="33"/>
      <c r="T38" s="16" t="str">
        <f t="shared" si="18"/>
        <v/>
      </c>
      <c r="U38" s="78"/>
      <c r="V38" s="78"/>
      <c r="W38" s="16" t="str">
        <f t="shared" si="19"/>
        <v/>
      </c>
      <c r="X38" s="35"/>
      <c r="Y38" s="35"/>
      <c r="AA38" s="77"/>
      <c r="AC38" s="37"/>
      <c r="AD38" s="37"/>
      <c r="AE38" s="37"/>
      <c r="AF38" s="37"/>
      <c r="AG38" s="37"/>
    </row>
    <row r="39" spans="1:33" s="4" customFormat="1" ht="11.25" x14ac:dyDescent="0.25">
      <c r="A39" s="78" t="str">
        <f t="shared" si="12"/>
        <v/>
      </c>
      <c r="B39" s="9" t="str">
        <f>IF('1ERPA'!F36="","",'1ERPA'!F36)</f>
        <v/>
      </c>
      <c r="C39" s="56" t="s">
        <v>91</v>
      </c>
      <c r="D39" s="56"/>
      <c r="E39" s="56"/>
      <c r="F39" s="56"/>
      <c r="G39" s="56"/>
      <c r="H39" s="56"/>
      <c r="I39" s="33">
        <v>25</v>
      </c>
      <c r="J39" s="16">
        <f t="shared" si="13"/>
        <v>1.3888888888888888</v>
      </c>
      <c r="K39" s="33"/>
      <c r="L39" s="16" t="str">
        <f t="shared" si="14"/>
        <v/>
      </c>
      <c r="M39" s="33"/>
      <c r="N39" s="16" t="str">
        <f t="shared" si="15"/>
        <v/>
      </c>
      <c r="O39" s="33"/>
      <c r="P39" s="16" t="str">
        <f t="shared" si="16"/>
        <v/>
      </c>
      <c r="Q39" s="33"/>
      <c r="R39" s="16" t="str">
        <f t="shared" si="17"/>
        <v/>
      </c>
      <c r="S39" s="33"/>
      <c r="T39" s="16" t="str">
        <f t="shared" si="18"/>
        <v/>
      </c>
      <c r="U39" s="78"/>
      <c r="V39" s="78"/>
      <c r="W39" s="16" t="str">
        <f t="shared" si="19"/>
        <v/>
      </c>
      <c r="X39" s="35"/>
      <c r="Y39" s="35"/>
      <c r="AA39" s="77"/>
      <c r="AC39" s="37"/>
      <c r="AD39" s="37"/>
      <c r="AE39" s="37"/>
      <c r="AF39" s="37"/>
      <c r="AG39" s="37"/>
    </row>
    <row r="40" spans="1:33" s="4" customFormat="1" ht="11.25" x14ac:dyDescent="0.25">
      <c r="A40" s="78" t="str">
        <f t="shared" si="12"/>
        <v/>
      </c>
      <c r="B40" s="9" t="str">
        <f>IF('1ERPA'!F37="","",'1ERPA'!F37)</f>
        <v/>
      </c>
      <c r="C40" s="56" t="s">
        <v>91</v>
      </c>
      <c r="D40" s="56"/>
      <c r="E40" s="56"/>
      <c r="F40" s="56"/>
      <c r="G40" s="56"/>
      <c r="H40" s="56"/>
      <c r="I40" s="33">
        <v>26</v>
      </c>
      <c r="J40" s="16">
        <f t="shared" si="13"/>
        <v>1.4444444444444444</v>
      </c>
      <c r="K40" s="33"/>
      <c r="L40" s="16" t="str">
        <f t="shared" si="14"/>
        <v/>
      </c>
      <c r="M40" s="33"/>
      <c r="N40" s="16" t="str">
        <f t="shared" si="15"/>
        <v/>
      </c>
      <c r="O40" s="33"/>
      <c r="P40" s="16" t="str">
        <f t="shared" si="16"/>
        <v/>
      </c>
      <c r="Q40" s="33"/>
      <c r="R40" s="16" t="str">
        <f t="shared" si="17"/>
        <v/>
      </c>
      <c r="S40" s="33"/>
      <c r="T40" s="16" t="str">
        <f t="shared" si="18"/>
        <v/>
      </c>
      <c r="U40" s="78"/>
      <c r="V40" s="78"/>
      <c r="W40" s="16" t="str">
        <f t="shared" si="19"/>
        <v/>
      </c>
      <c r="X40" s="35"/>
      <c r="Y40" s="35"/>
      <c r="AA40" s="77"/>
      <c r="AC40" s="37"/>
      <c r="AD40" s="37"/>
      <c r="AE40" s="37"/>
      <c r="AF40" s="37"/>
      <c r="AG40" s="37"/>
    </row>
    <row r="41" spans="1:33" s="4" customFormat="1" ht="11.25" x14ac:dyDescent="0.25">
      <c r="A41" s="78" t="str">
        <f t="shared" si="12"/>
        <v/>
      </c>
      <c r="B41" s="9" t="str">
        <f>IF('1ERPA'!F38="","",'1ERPA'!F38)</f>
        <v/>
      </c>
      <c r="C41" s="56" t="s">
        <v>91</v>
      </c>
      <c r="D41" s="56"/>
      <c r="E41" s="56"/>
      <c r="F41" s="56"/>
      <c r="G41" s="56"/>
      <c r="H41" s="56"/>
      <c r="I41" s="33">
        <v>27</v>
      </c>
      <c r="J41" s="16">
        <f t="shared" si="13"/>
        <v>1.5</v>
      </c>
      <c r="K41" s="33"/>
      <c r="L41" s="16" t="str">
        <f t="shared" si="14"/>
        <v/>
      </c>
      <c r="M41" s="33"/>
      <c r="N41" s="16" t="str">
        <f t="shared" si="15"/>
        <v/>
      </c>
      <c r="O41" s="33"/>
      <c r="P41" s="16" t="str">
        <f t="shared" si="16"/>
        <v/>
      </c>
      <c r="Q41" s="33"/>
      <c r="R41" s="16" t="str">
        <f t="shared" si="17"/>
        <v/>
      </c>
      <c r="S41" s="33"/>
      <c r="T41" s="16" t="str">
        <f t="shared" si="18"/>
        <v/>
      </c>
      <c r="U41" s="78"/>
      <c r="V41" s="78"/>
      <c r="W41" s="16" t="str">
        <f t="shared" si="19"/>
        <v/>
      </c>
      <c r="X41" s="35"/>
      <c r="Y41" s="35"/>
      <c r="AA41" s="77"/>
      <c r="AC41" s="37"/>
      <c r="AD41" s="37"/>
      <c r="AE41" s="37"/>
      <c r="AF41" s="37"/>
      <c r="AG41" s="37"/>
    </row>
    <row r="42" spans="1:33" s="4" customFormat="1" ht="11.25" x14ac:dyDescent="0.25">
      <c r="A42" s="78" t="str">
        <f t="shared" si="12"/>
        <v/>
      </c>
      <c r="B42" s="9" t="str">
        <f>IF('1ERPA'!F39="","",'1ERPA'!F39)</f>
        <v/>
      </c>
      <c r="C42" s="56" t="s">
        <v>91</v>
      </c>
      <c r="D42" s="56"/>
      <c r="E42" s="56"/>
      <c r="F42" s="56"/>
      <c r="G42" s="56"/>
      <c r="H42" s="56"/>
      <c r="I42" s="33">
        <v>28</v>
      </c>
      <c r="J42" s="16">
        <f t="shared" si="13"/>
        <v>1.5555555555555554</v>
      </c>
      <c r="K42" s="33"/>
      <c r="L42" s="16" t="str">
        <f t="shared" si="14"/>
        <v/>
      </c>
      <c r="M42" s="33"/>
      <c r="N42" s="16" t="str">
        <f t="shared" si="15"/>
        <v/>
      </c>
      <c r="O42" s="33"/>
      <c r="P42" s="16" t="str">
        <f t="shared" si="16"/>
        <v/>
      </c>
      <c r="Q42" s="33"/>
      <c r="R42" s="16" t="str">
        <f t="shared" si="17"/>
        <v/>
      </c>
      <c r="S42" s="33"/>
      <c r="T42" s="16" t="str">
        <f t="shared" si="18"/>
        <v/>
      </c>
      <c r="U42" s="78"/>
      <c r="V42" s="78"/>
      <c r="W42" s="16" t="str">
        <f t="shared" si="19"/>
        <v/>
      </c>
      <c r="X42" s="35"/>
      <c r="Y42" s="35"/>
      <c r="AA42" s="77"/>
      <c r="AC42" s="37"/>
      <c r="AD42" s="37"/>
      <c r="AE42" s="37"/>
      <c r="AF42" s="37"/>
      <c r="AG42" s="37"/>
    </row>
    <row r="43" spans="1:33" s="4" customFormat="1" ht="11.25" x14ac:dyDescent="0.25">
      <c r="A43" s="78" t="str">
        <f t="shared" si="12"/>
        <v/>
      </c>
      <c r="B43" s="9" t="str">
        <f>IF('1ERPA'!F40="","",'1ERPA'!F40)</f>
        <v/>
      </c>
      <c r="C43" s="56" t="s">
        <v>91</v>
      </c>
      <c r="D43" s="56"/>
      <c r="E43" s="56"/>
      <c r="F43" s="56"/>
      <c r="G43" s="56"/>
      <c r="H43" s="56"/>
      <c r="I43" s="33">
        <v>29</v>
      </c>
      <c r="J43" s="16">
        <f t="shared" si="13"/>
        <v>1.6111111111111109</v>
      </c>
      <c r="K43" s="33"/>
      <c r="L43" s="16" t="str">
        <f t="shared" si="14"/>
        <v/>
      </c>
      <c r="M43" s="33"/>
      <c r="N43" s="16" t="str">
        <f t="shared" si="15"/>
        <v/>
      </c>
      <c r="O43" s="33"/>
      <c r="P43" s="16" t="str">
        <f t="shared" si="16"/>
        <v/>
      </c>
      <c r="Q43" s="33"/>
      <c r="R43" s="16" t="str">
        <f t="shared" si="17"/>
        <v/>
      </c>
      <c r="S43" s="33"/>
      <c r="T43" s="16" t="str">
        <f t="shared" si="18"/>
        <v/>
      </c>
      <c r="U43" s="78"/>
      <c r="V43" s="78"/>
      <c r="W43" s="16" t="str">
        <f t="shared" si="19"/>
        <v/>
      </c>
      <c r="X43" s="35"/>
      <c r="Y43" s="35"/>
      <c r="AA43" s="77"/>
      <c r="AC43" s="37"/>
      <c r="AD43" s="37"/>
      <c r="AE43" s="37"/>
      <c r="AF43" s="37"/>
      <c r="AG43" s="37"/>
    </row>
    <row r="44" spans="1:33" s="4" customFormat="1" ht="11.25" x14ac:dyDescent="0.25">
      <c r="A44" s="78" t="str">
        <f t="shared" si="12"/>
        <v/>
      </c>
      <c r="B44" s="9" t="str">
        <f>IF('1ERPA'!F41="","",'1ERPA'!F41)</f>
        <v/>
      </c>
      <c r="C44" s="56" t="s">
        <v>91</v>
      </c>
      <c r="D44" s="56"/>
      <c r="E44" s="56"/>
      <c r="F44" s="56"/>
      <c r="G44" s="56"/>
      <c r="H44" s="56"/>
      <c r="I44" s="33">
        <v>30</v>
      </c>
      <c r="J44" s="16">
        <f t="shared" si="13"/>
        <v>1.6666666666666665</v>
      </c>
      <c r="K44" s="33"/>
      <c r="L44" s="16" t="str">
        <f t="shared" si="14"/>
        <v/>
      </c>
      <c r="M44" s="33"/>
      <c r="N44" s="16" t="str">
        <f t="shared" si="15"/>
        <v/>
      </c>
      <c r="O44" s="33"/>
      <c r="P44" s="16" t="str">
        <f t="shared" si="16"/>
        <v/>
      </c>
      <c r="Q44" s="33"/>
      <c r="R44" s="16" t="str">
        <f t="shared" si="17"/>
        <v/>
      </c>
      <c r="S44" s="33"/>
      <c r="T44" s="16" t="str">
        <f t="shared" si="18"/>
        <v/>
      </c>
      <c r="U44" s="78"/>
      <c r="V44" s="78"/>
      <c r="W44" s="16" t="str">
        <f t="shared" si="19"/>
        <v/>
      </c>
      <c r="X44" s="35"/>
      <c r="Y44" s="35"/>
      <c r="AA44" s="77"/>
      <c r="AC44" s="37"/>
      <c r="AD44" s="37"/>
      <c r="AE44" s="37"/>
      <c r="AF44" s="37"/>
      <c r="AG44" s="37"/>
    </row>
    <row r="45" spans="1:33" s="4" customFormat="1" ht="11.25" x14ac:dyDescent="0.25">
      <c r="A45" s="78" t="str">
        <f t="shared" si="12"/>
        <v/>
      </c>
      <c r="B45" s="9" t="str">
        <f>IF('1ERPA'!F42="","",'1ERPA'!F42)</f>
        <v/>
      </c>
      <c r="C45" s="56" t="s">
        <v>91</v>
      </c>
      <c r="D45" s="56"/>
      <c r="E45" s="56"/>
      <c r="F45" s="56"/>
      <c r="G45" s="56"/>
      <c r="H45" s="56"/>
      <c r="I45" s="33">
        <v>31</v>
      </c>
      <c r="J45" s="16">
        <f t="shared" si="13"/>
        <v>1.7222222222222221</v>
      </c>
      <c r="K45" s="33"/>
      <c r="L45" s="16" t="str">
        <f t="shared" si="14"/>
        <v/>
      </c>
      <c r="M45" s="33"/>
      <c r="N45" s="16" t="str">
        <f t="shared" si="15"/>
        <v/>
      </c>
      <c r="O45" s="33"/>
      <c r="P45" s="16" t="str">
        <f t="shared" si="16"/>
        <v/>
      </c>
      <c r="Q45" s="33"/>
      <c r="R45" s="16" t="str">
        <f t="shared" si="17"/>
        <v/>
      </c>
      <c r="S45" s="33"/>
      <c r="T45" s="16" t="str">
        <f t="shared" si="18"/>
        <v/>
      </c>
      <c r="U45" s="78"/>
      <c r="V45" s="78"/>
      <c r="W45" s="16" t="str">
        <f t="shared" si="19"/>
        <v/>
      </c>
      <c r="X45" s="35"/>
      <c r="Y45" s="35"/>
      <c r="AA45" s="77"/>
      <c r="AC45" s="37"/>
      <c r="AD45" s="37"/>
      <c r="AE45" s="37"/>
      <c r="AF45" s="37"/>
      <c r="AG45" s="37"/>
    </row>
    <row r="46" spans="1:33" s="4" customFormat="1" ht="11.25" x14ac:dyDescent="0.25">
      <c r="A46" s="78" t="str">
        <f t="shared" si="12"/>
        <v/>
      </c>
      <c r="B46" s="9" t="str">
        <f>IF('1ERPA'!F43="","",'1ERPA'!F43)</f>
        <v/>
      </c>
      <c r="C46" s="56"/>
      <c r="D46" s="56"/>
      <c r="E46" s="56"/>
      <c r="F46" s="56"/>
      <c r="G46" s="56"/>
      <c r="H46" s="56"/>
      <c r="I46" s="33"/>
      <c r="J46" s="16" t="str">
        <f t="shared" si="13"/>
        <v/>
      </c>
      <c r="K46" s="33"/>
      <c r="L46" s="16" t="str">
        <f t="shared" si="14"/>
        <v/>
      </c>
      <c r="M46" s="33"/>
      <c r="N46" s="16" t="str">
        <f t="shared" si="15"/>
        <v/>
      </c>
      <c r="O46" s="33"/>
      <c r="P46" s="16" t="str">
        <f t="shared" si="16"/>
        <v/>
      </c>
      <c r="Q46" s="33"/>
      <c r="R46" s="16" t="str">
        <f t="shared" si="17"/>
        <v/>
      </c>
      <c r="S46" s="33"/>
      <c r="T46" s="16" t="str">
        <f t="shared" si="18"/>
        <v/>
      </c>
      <c r="U46" s="78"/>
      <c r="V46" s="78"/>
      <c r="W46" s="16" t="str">
        <f t="shared" si="19"/>
        <v/>
      </c>
      <c r="X46" s="35"/>
      <c r="Y46" s="35"/>
      <c r="AA46" s="77"/>
      <c r="AC46" s="37"/>
      <c r="AD46" s="37"/>
      <c r="AE46" s="37"/>
      <c r="AF46" s="37"/>
      <c r="AG46" s="37"/>
    </row>
    <row r="47" spans="1:33" s="4" customFormat="1" ht="11.25" x14ac:dyDescent="0.25">
      <c r="A47" s="78" t="str">
        <f t="shared" si="12"/>
        <v/>
      </c>
      <c r="B47" s="9" t="str">
        <f>IF('1ERPA'!F44="","",'1ERPA'!F44)</f>
        <v/>
      </c>
      <c r="C47" s="56"/>
      <c r="D47" s="56"/>
      <c r="E47" s="56"/>
      <c r="F47" s="56"/>
      <c r="G47" s="56"/>
      <c r="H47" s="56"/>
      <c r="I47" s="33"/>
      <c r="J47" s="16" t="str">
        <f t="shared" si="13"/>
        <v/>
      </c>
      <c r="K47" s="33"/>
      <c r="L47" s="16" t="str">
        <f t="shared" si="14"/>
        <v/>
      </c>
      <c r="M47" s="33"/>
      <c r="N47" s="16" t="str">
        <f t="shared" si="15"/>
        <v/>
      </c>
      <c r="O47" s="33"/>
      <c r="P47" s="16" t="str">
        <f t="shared" si="16"/>
        <v/>
      </c>
      <c r="Q47" s="33"/>
      <c r="R47" s="16" t="str">
        <f t="shared" si="17"/>
        <v/>
      </c>
      <c r="S47" s="33"/>
      <c r="T47" s="16" t="str">
        <f t="shared" si="18"/>
        <v/>
      </c>
      <c r="U47" s="78"/>
      <c r="V47" s="78"/>
      <c r="W47" s="16" t="str">
        <f t="shared" si="19"/>
        <v/>
      </c>
      <c r="X47" s="35" t="str">
        <f t="shared" si="5"/>
        <v/>
      </c>
      <c r="Y47" s="35">
        <f t="shared" si="6"/>
        <v>0</v>
      </c>
      <c r="AA47" s="47"/>
      <c r="AC47" s="37"/>
      <c r="AD47" s="37"/>
      <c r="AE47" s="37"/>
      <c r="AF47" s="37"/>
      <c r="AG47" s="37"/>
    </row>
    <row r="48" spans="1:33" s="4" customFormat="1" ht="11.25" x14ac:dyDescent="0.25">
      <c r="A48" s="78" t="str">
        <f t="shared" si="12"/>
        <v/>
      </c>
      <c r="B48" s="9" t="str">
        <f>IF('1ERPA'!F45="","",'1ERPA'!F45)</f>
        <v/>
      </c>
      <c r="C48" s="56"/>
      <c r="D48" s="56"/>
      <c r="E48" s="56"/>
      <c r="F48" s="56"/>
      <c r="G48" s="56"/>
      <c r="H48" s="56"/>
      <c r="I48" s="33"/>
      <c r="J48" s="16" t="str">
        <f t="shared" si="13"/>
        <v/>
      </c>
      <c r="K48" s="33"/>
      <c r="L48" s="16" t="str">
        <f t="shared" si="14"/>
        <v/>
      </c>
      <c r="M48" s="33"/>
      <c r="N48" s="16" t="str">
        <f t="shared" si="15"/>
        <v/>
      </c>
      <c r="O48" s="33"/>
      <c r="P48" s="16" t="str">
        <f t="shared" si="16"/>
        <v/>
      </c>
      <c r="Q48" s="33"/>
      <c r="R48" s="16" t="str">
        <f t="shared" si="17"/>
        <v/>
      </c>
      <c r="S48" s="33"/>
      <c r="T48" s="16" t="str">
        <f t="shared" si="18"/>
        <v/>
      </c>
      <c r="U48" s="78"/>
      <c r="V48" s="78"/>
      <c r="W48" s="16" t="str">
        <f t="shared" si="19"/>
        <v/>
      </c>
      <c r="X48" s="35" t="str">
        <f t="shared" si="5"/>
        <v/>
      </c>
      <c r="Y48" s="35">
        <f t="shared" si="6"/>
        <v>0</v>
      </c>
      <c r="AA48" s="47"/>
      <c r="AC48" s="37"/>
      <c r="AD48" s="37"/>
      <c r="AE48" s="37"/>
      <c r="AF48" s="37"/>
      <c r="AG48" s="37"/>
    </row>
    <row r="49" spans="1:33" s="4" customFormat="1" ht="11.25" x14ac:dyDescent="0.25">
      <c r="A49" s="78" t="str">
        <f t="shared" si="12"/>
        <v/>
      </c>
      <c r="B49" s="9" t="str">
        <f>IF('1ERPA'!F46="","",'1ERPA'!F46)</f>
        <v/>
      </c>
      <c r="C49" s="56"/>
      <c r="D49" s="56"/>
      <c r="E49" s="56"/>
      <c r="F49" s="56"/>
      <c r="G49" s="56"/>
      <c r="H49" s="56"/>
      <c r="I49" s="33"/>
      <c r="J49" s="16" t="str">
        <f t="shared" si="13"/>
        <v/>
      </c>
      <c r="K49" s="33"/>
      <c r="L49" s="16" t="str">
        <f t="shared" si="14"/>
        <v/>
      </c>
      <c r="M49" s="33"/>
      <c r="N49" s="16" t="str">
        <f t="shared" si="15"/>
        <v/>
      </c>
      <c r="O49" s="33"/>
      <c r="P49" s="16" t="str">
        <f t="shared" si="16"/>
        <v/>
      </c>
      <c r="Q49" s="33"/>
      <c r="R49" s="16" t="str">
        <f t="shared" si="17"/>
        <v/>
      </c>
      <c r="S49" s="33"/>
      <c r="T49" s="16" t="str">
        <f t="shared" si="18"/>
        <v/>
      </c>
      <c r="U49" s="78"/>
      <c r="V49" s="78"/>
      <c r="W49" s="16" t="str">
        <f t="shared" si="19"/>
        <v/>
      </c>
      <c r="X49" s="35" t="str">
        <f t="shared" si="5"/>
        <v/>
      </c>
      <c r="Y49" s="35">
        <f t="shared" si="6"/>
        <v>0</v>
      </c>
      <c r="AA49" s="47"/>
      <c r="AC49" s="37"/>
      <c r="AD49" s="37"/>
      <c r="AE49" s="37"/>
      <c r="AF49" s="37"/>
      <c r="AG49" s="37"/>
    </row>
    <row r="50" spans="1:33" s="4" customFormat="1" ht="11.25" x14ac:dyDescent="0.25">
      <c r="A50" s="78" t="str">
        <f t="shared" si="12"/>
        <v/>
      </c>
      <c r="B50" s="9" t="str">
        <f>IF('1ERPA'!F47="","",'1ERPA'!F47)</f>
        <v/>
      </c>
      <c r="C50" s="56"/>
      <c r="D50" s="56"/>
      <c r="E50" s="56"/>
      <c r="F50" s="56"/>
      <c r="G50" s="56"/>
      <c r="H50" s="56"/>
      <c r="I50" s="33"/>
      <c r="J50" s="16" t="str">
        <f t="shared" si="13"/>
        <v/>
      </c>
      <c r="K50" s="33"/>
      <c r="L50" s="16" t="str">
        <f t="shared" si="14"/>
        <v/>
      </c>
      <c r="M50" s="33"/>
      <c r="N50" s="16" t="str">
        <f t="shared" si="15"/>
        <v/>
      </c>
      <c r="O50" s="33"/>
      <c r="P50" s="16" t="str">
        <f t="shared" si="16"/>
        <v/>
      </c>
      <c r="Q50" s="33"/>
      <c r="R50" s="16" t="str">
        <f t="shared" si="17"/>
        <v/>
      </c>
      <c r="S50" s="33"/>
      <c r="T50" s="16" t="str">
        <f t="shared" si="18"/>
        <v/>
      </c>
      <c r="U50" s="78"/>
      <c r="V50" s="78"/>
      <c r="W50" s="16" t="str">
        <f t="shared" si="19"/>
        <v/>
      </c>
      <c r="X50" s="35" t="str">
        <f t="shared" si="5"/>
        <v/>
      </c>
      <c r="Y50" s="35">
        <f t="shared" si="6"/>
        <v>0</v>
      </c>
      <c r="AA50" s="47"/>
      <c r="AC50" s="37"/>
      <c r="AD50" s="37"/>
      <c r="AE50" s="37"/>
      <c r="AF50" s="37"/>
      <c r="AG50" s="37"/>
    </row>
    <row r="51" spans="1:33" s="4" customFormat="1" ht="11.25" x14ac:dyDescent="0.25">
      <c r="A51" s="78" t="str">
        <f t="shared" si="12"/>
        <v/>
      </c>
      <c r="B51" s="9" t="str">
        <f>IF('1ERPA'!F48="","",'1ERPA'!F48)</f>
        <v/>
      </c>
      <c r="C51" s="56"/>
      <c r="D51" s="56"/>
      <c r="E51" s="56"/>
      <c r="F51" s="56"/>
      <c r="G51" s="56"/>
      <c r="H51" s="56"/>
      <c r="I51" s="33"/>
      <c r="J51" s="16" t="str">
        <f t="shared" si="13"/>
        <v/>
      </c>
      <c r="K51" s="33"/>
      <c r="L51" s="16" t="str">
        <f t="shared" si="14"/>
        <v/>
      </c>
      <c r="M51" s="33"/>
      <c r="N51" s="16" t="str">
        <f t="shared" si="15"/>
        <v/>
      </c>
      <c r="O51" s="33"/>
      <c r="P51" s="16" t="str">
        <f t="shared" si="16"/>
        <v/>
      </c>
      <c r="Q51" s="33"/>
      <c r="R51" s="16" t="str">
        <f t="shared" si="17"/>
        <v/>
      </c>
      <c r="S51" s="33"/>
      <c r="T51" s="16" t="str">
        <f t="shared" si="18"/>
        <v/>
      </c>
      <c r="U51" s="78"/>
      <c r="V51" s="78"/>
      <c r="W51" s="16" t="str">
        <f t="shared" si="19"/>
        <v/>
      </c>
      <c r="X51" s="35" t="str">
        <f t="shared" si="5"/>
        <v/>
      </c>
      <c r="Y51" s="35">
        <f t="shared" si="6"/>
        <v>0</v>
      </c>
      <c r="AA51" s="47"/>
      <c r="AC51" s="37"/>
      <c r="AD51" s="37"/>
      <c r="AE51" s="37"/>
      <c r="AF51" s="37"/>
      <c r="AG51" s="37"/>
    </row>
    <row r="52" spans="1:33" s="4" customFormat="1" ht="11.25" x14ac:dyDescent="0.25">
      <c r="A52" s="78" t="str">
        <f t="shared" si="12"/>
        <v/>
      </c>
      <c r="B52" s="9" t="str">
        <f>IF('1ERPA'!F49="","",'1ERPA'!F49)</f>
        <v/>
      </c>
      <c r="C52" s="56"/>
      <c r="D52" s="56"/>
      <c r="E52" s="56"/>
      <c r="F52" s="56"/>
      <c r="G52" s="56"/>
      <c r="H52" s="56"/>
      <c r="I52" s="33"/>
      <c r="J52" s="16" t="str">
        <f t="shared" si="13"/>
        <v/>
      </c>
      <c r="K52" s="33"/>
      <c r="L52" s="16" t="str">
        <f t="shared" si="14"/>
        <v/>
      </c>
      <c r="M52" s="33"/>
      <c r="N52" s="16" t="str">
        <f t="shared" si="15"/>
        <v/>
      </c>
      <c r="O52" s="33"/>
      <c r="P52" s="16" t="str">
        <f t="shared" si="16"/>
        <v/>
      </c>
      <c r="Q52" s="33"/>
      <c r="R52" s="16" t="str">
        <f t="shared" si="17"/>
        <v/>
      </c>
      <c r="S52" s="33"/>
      <c r="T52" s="16" t="str">
        <f t="shared" si="18"/>
        <v/>
      </c>
      <c r="U52" s="78"/>
      <c r="V52" s="78"/>
      <c r="W52" s="16" t="str">
        <f t="shared" si="19"/>
        <v/>
      </c>
      <c r="X52" s="35" t="str">
        <f t="shared" si="5"/>
        <v/>
      </c>
      <c r="Y52" s="35">
        <f t="shared" si="6"/>
        <v>0</v>
      </c>
      <c r="AA52" s="47"/>
      <c r="AC52" s="37"/>
      <c r="AD52" s="37"/>
      <c r="AE52" s="37"/>
      <c r="AF52" s="37"/>
      <c r="AG52" s="37"/>
    </row>
    <row r="53" spans="1:33" s="4" customFormat="1" ht="11.25" x14ac:dyDescent="0.25">
      <c r="A53" s="54" t="str">
        <f t="shared" si="7"/>
        <v/>
      </c>
      <c r="B53" s="9" t="str">
        <f>IF('1ERPA'!F50="","",'1ERPA'!F50)</f>
        <v/>
      </c>
      <c r="C53" s="56"/>
      <c r="D53" s="56"/>
      <c r="E53" s="56"/>
      <c r="F53" s="56"/>
      <c r="G53" s="56"/>
      <c r="H53" s="56"/>
      <c r="I53" s="33"/>
      <c r="J53" s="16" t="str">
        <f t="shared" ref="J53:J69" si="20">IF(I53="","",($J$19/$I$19)*I53)</f>
        <v/>
      </c>
      <c r="K53" s="33"/>
      <c r="L53" s="16" t="str">
        <f t="shared" ref="L53:L69" si="21">IF(K53="","",($L$19/$K$19)*K53)</f>
        <v/>
      </c>
      <c r="M53" s="33"/>
      <c r="N53" s="16" t="str">
        <f t="shared" si="2"/>
        <v/>
      </c>
      <c r="O53" s="33"/>
      <c r="P53" s="16" t="str">
        <f t="shared" si="3"/>
        <v/>
      </c>
      <c r="Q53" s="33"/>
      <c r="R53" s="16" t="str">
        <f t="shared" si="10"/>
        <v/>
      </c>
      <c r="S53" s="33"/>
      <c r="T53" s="16" t="str">
        <f t="shared" si="11"/>
        <v/>
      </c>
      <c r="U53" s="54"/>
      <c r="V53" s="54"/>
      <c r="W53" s="16" t="str">
        <f t="shared" si="4"/>
        <v/>
      </c>
      <c r="X53" s="35" t="str">
        <f t="shared" si="5"/>
        <v/>
      </c>
      <c r="Y53" s="35">
        <f t="shared" si="6"/>
        <v>0</v>
      </c>
      <c r="AA53" s="47"/>
      <c r="AC53" s="37"/>
      <c r="AD53" s="37"/>
      <c r="AE53" s="37"/>
      <c r="AF53" s="37"/>
    </row>
    <row r="54" spans="1:33" s="4" customFormat="1" ht="11.25" x14ac:dyDescent="0.25">
      <c r="A54" s="54" t="str">
        <f t="shared" si="7"/>
        <v/>
      </c>
      <c r="B54" s="9" t="str">
        <f>IF('1ERPA'!F51="","",'1ERPA'!F51)</f>
        <v/>
      </c>
      <c r="C54" s="56"/>
      <c r="D54" s="56"/>
      <c r="E54" s="56"/>
      <c r="F54" s="56"/>
      <c r="G54" s="56"/>
      <c r="H54" s="56"/>
      <c r="I54" s="33"/>
      <c r="J54" s="16" t="str">
        <f t="shared" si="20"/>
        <v/>
      </c>
      <c r="K54" s="33"/>
      <c r="L54" s="16" t="str">
        <f t="shared" si="21"/>
        <v/>
      </c>
      <c r="M54" s="33"/>
      <c r="N54" s="16" t="str">
        <f t="shared" si="2"/>
        <v/>
      </c>
      <c r="O54" s="33"/>
      <c r="P54" s="16" t="str">
        <f t="shared" si="3"/>
        <v/>
      </c>
      <c r="Q54" s="33"/>
      <c r="R54" s="16" t="str">
        <f t="shared" si="10"/>
        <v/>
      </c>
      <c r="S54" s="33"/>
      <c r="T54" s="16" t="str">
        <f t="shared" si="11"/>
        <v/>
      </c>
      <c r="U54" s="54"/>
      <c r="V54" s="54"/>
      <c r="W54" s="16" t="str">
        <f t="shared" si="4"/>
        <v/>
      </c>
      <c r="X54" s="35" t="str">
        <f t="shared" si="5"/>
        <v/>
      </c>
      <c r="Y54" s="35">
        <f t="shared" si="6"/>
        <v>0</v>
      </c>
      <c r="AA54" s="47"/>
      <c r="AC54" s="37"/>
      <c r="AD54" s="37"/>
      <c r="AE54" s="37"/>
      <c r="AF54" s="37"/>
    </row>
    <row r="55" spans="1:33" s="4" customFormat="1" ht="11.25" x14ac:dyDescent="0.25">
      <c r="A55" s="54" t="str">
        <f t="shared" si="7"/>
        <v/>
      </c>
      <c r="B55" s="9" t="str">
        <f>IF('1ERPA'!F52="","",'1ERPA'!F52)</f>
        <v/>
      </c>
      <c r="C55" s="56"/>
      <c r="D55" s="56"/>
      <c r="E55" s="56"/>
      <c r="F55" s="56"/>
      <c r="G55" s="56"/>
      <c r="H55" s="56"/>
      <c r="I55" s="33"/>
      <c r="J55" s="16" t="str">
        <f t="shared" si="20"/>
        <v/>
      </c>
      <c r="K55" s="33"/>
      <c r="L55" s="16" t="str">
        <f t="shared" si="21"/>
        <v/>
      </c>
      <c r="M55" s="33"/>
      <c r="N55" s="16" t="str">
        <f t="shared" si="2"/>
        <v/>
      </c>
      <c r="O55" s="33"/>
      <c r="P55" s="16" t="str">
        <f t="shared" si="3"/>
        <v/>
      </c>
      <c r="Q55" s="33"/>
      <c r="R55" s="16" t="str">
        <f t="shared" si="10"/>
        <v/>
      </c>
      <c r="S55" s="33"/>
      <c r="T55" s="16" t="str">
        <f t="shared" si="11"/>
        <v/>
      </c>
      <c r="U55" s="54"/>
      <c r="V55" s="54"/>
      <c r="W55" s="16" t="str">
        <f t="shared" si="4"/>
        <v/>
      </c>
      <c r="X55" s="35" t="str">
        <f t="shared" si="5"/>
        <v/>
      </c>
      <c r="Y55" s="35">
        <f t="shared" si="6"/>
        <v>0</v>
      </c>
      <c r="AA55" s="47"/>
      <c r="AC55" s="37"/>
      <c r="AD55" s="37"/>
      <c r="AE55" s="37"/>
      <c r="AF55" s="37"/>
    </row>
    <row r="56" spans="1:33" s="4" customFormat="1" ht="11.25" x14ac:dyDescent="0.25">
      <c r="A56" s="54" t="str">
        <f t="shared" si="7"/>
        <v/>
      </c>
      <c r="B56" s="9" t="str">
        <f>IF('1ERPA'!F53="","",'1ERPA'!F53)</f>
        <v/>
      </c>
      <c r="C56" s="56"/>
      <c r="D56" s="56"/>
      <c r="E56" s="56"/>
      <c r="F56" s="56"/>
      <c r="G56" s="56"/>
      <c r="H56" s="56"/>
      <c r="I56" s="33"/>
      <c r="J56" s="16" t="str">
        <f t="shared" si="20"/>
        <v/>
      </c>
      <c r="K56" s="33"/>
      <c r="L56" s="16" t="str">
        <f t="shared" si="21"/>
        <v/>
      </c>
      <c r="M56" s="33"/>
      <c r="N56" s="16" t="str">
        <f t="shared" si="2"/>
        <v/>
      </c>
      <c r="O56" s="33"/>
      <c r="P56" s="16" t="str">
        <f t="shared" si="3"/>
        <v/>
      </c>
      <c r="Q56" s="33"/>
      <c r="R56" s="16" t="str">
        <f t="shared" si="10"/>
        <v/>
      </c>
      <c r="S56" s="33"/>
      <c r="T56" s="16" t="str">
        <f t="shared" si="11"/>
        <v/>
      </c>
      <c r="U56" s="54"/>
      <c r="V56" s="54"/>
      <c r="W56" s="16" t="str">
        <f t="shared" si="4"/>
        <v/>
      </c>
      <c r="X56" s="35" t="str">
        <f t="shared" si="5"/>
        <v/>
      </c>
      <c r="Y56" s="35">
        <f t="shared" si="6"/>
        <v>0</v>
      </c>
      <c r="AA56" s="47"/>
      <c r="AC56" s="37"/>
      <c r="AD56" s="37"/>
      <c r="AE56" s="37"/>
      <c r="AF56" s="37"/>
    </row>
    <row r="57" spans="1:33" s="4" customFormat="1" ht="11.25" x14ac:dyDescent="0.25">
      <c r="A57" s="54" t="str">
        <f t="shared" si="7"/>
        <v/>
      </c>
      <c r="B57" s="9" t="str">
        <f>IF('1ERPA'!F54="","",'1ERPA'!F54)</f>
        <v/>
      </c>
      <c r="C57" s="56"/>
      <c r="D57" s="56"/>
      <c r="E57" s="56"/>
      <c r="F57" s="56"/>
      <c r="G57" s="56"/>
      <c r="H57" s="56"/>
      <c r="I57" s="33"/>
      <c r="J57" s="16" t="str">
        <f t="shared" si="20"/>
        <v/>
      </c>
      <c r="K57" s="33"/>
      <c r="L57" s="16" t="str">
        <f t="shared" si="21"/>
        <v/>
      </c>
      <c r="M57" s="33"/>
      <c r="N57" s="16" t="str">
        <f t="shared" si="2"/>
        <v/>
      </c>
      <c r="O57" s="33"/>
      <c r="P57" s="16" t="str">
        <f t="shared" si="3"/>
        <v/>
      </c>
      <c r="Q57" s="33"/>
      <c r="R57" s="16" t="str">
        <f t="shared" si="10"/>
        <v/>
      </c>
      <c r="S57" s="33"/>
      <c r="T57" s="16" t="str">
        <f t="shared" si="11"/>
        <v/>
      </c>
      <c r="U57" s="54"/>
      <c r="V57" s="54"/>
      <c r="W57" s="16" t="str">
        <f t="shared" si="4"/>
        <v/>
      </c>
      <c r="X57" s="35" t="str">
        <f t="shared" si="5"/>
        <v/>
      </c>
      <c r="Y57" s="35">
        <f t="shared" si="6"/>
        <v>0</v>
      </c>
      <c r="AA57" s="47"/>
      <c r="AC57" s="37"/>
      <c r="AD57" s="37"/>
      <c r="AE57" s="37"/>
      <c r="AF57" s="37"/>
    </row>
    <row r="58" spans="1:33" s="4" customFormat="1" ht="11.25" x14ac:dyDescent="0.25">
      <c r="A58" s="54" t="str">
        <f t="shared" si="7"/>
        <v/>
      </c>
      <c r="B58" s="9" t="str">
        <f>IF('1ERPA'!F55="","",'1ERPA'!F55)</f>
        <v/>
      </c>
      <c r="C58" s="56"/>
      <c r="D58" s="56"/>
      <c r="E58" s="56"/>
      <c r="F58" s="56"/>
      <c r="G58" s="56"/>
      <c r="H58" s="56"/>
      <c r="I58" s="33"/>
      <c r="J58" s="16" t="str">
        <f t="shared" si="20"/>
        <v/>
      </c>
      <c r="K58" s="33"/>
      <c r="L58" s="16" t="str">
        <f t="shared" si="21"/>
        <v/>
      </c>
      <c r="M58" s="33"/>
      <c r="N58" s="16" t="str">
        <f t="shared" si="2"/>
        <v/>
      </c>
      <c r="O58" s="33"/>
      <c r="P58" s="16" t="str">
        <f t="shared" si="3"/>
        <v/>
      </c>
      <c r="Q58" s="33"/>
      <c r="R58" s="16" t="str">
        <f t="shared" si="10"/>
        <v/>
      </c>
      <c r="S58" s="33"/>
      <c r="T58" s="16" t="str">
        <f t="shared" si="11"/>
        <v/>
      </c>
      <c r="U58" s="54"/>
      <c r="V58" s="54"/>
      <c r="W58" s="16" t="str">
        <f t="shared" si="4"/>
        <v/>
      </c>
      <c r="X58" s="35" t="str">
        <f t="shared" si="5"/>
        <v/>
      </c>
      <c r="Y58" s="35">
        <f t="shared" si="6"/>
        <v>0</v>
      </c>
      <c r="AA58" s="47"/>
      <c r="AC58" s="37"/>
      <c r="AD58" s="37"/>
      <c r="AE58" s="37"/>
      <c r="AF58" s="37"/>
    </row>
    <row r="59" spans="1:33" s="4" customFormat="1" ht="11.25" x14ac:dyDescent="0.25">
      <c r="A59" s="54" t="str">
        <f t="shared" si="7"/>
        <v/>
      </c>
      <c r="B59" s="9" t="str">
        <f>IF('1ERPA'!F56="","",'1ERPA'!F56)</f>
        <v/>
      </c>
      <c r="C59" s="56"/>
      <c r="D59" s="56"/>
      <c r="E59" s="56"/>
      <c r="F59" s="56"/>
      <c r="G59" s="56"/>
      <c r="H59" s="56"/>
      <c r="I59" s="33"/>
      <c r="J59" s="16" t="str">
        <f t="shared" si="20"/>
        <v/>
      </c>
      <c r="K59" s="33"/>
      <c r="L59" s="16" t="str">
        <f t="shared" si="21"/>
        <v/>
      </c>
      <c r="M59" s="33"/>
      <c r="N59" s="16" t="str">
        <f t="shared" si="2"/>
        <v/>
      </c>
      <c r="O59" s="33"/>
      <c r="P59" s="16" t="str">
        <f t="shared" si="3"/>
        <v/>
      </c>
      <c r="Q59" s="33"/>
      <c r="R59" s="16" t="str">
        <f t="shared" si="10"/>
        <v/>
      </c>
      <c r="S59" s="33"/>
      <c r="T59" s="16" t="str">
        <f t="shared" si="11"/>
        <v/>
      </c>
      <c r="U59" s="54"/>
      <c r="V59" s="54"/>
      <c r="W59" s="16" t="str">
        <f t="shared" si="4"/>
        <v/>
      </c>
      <c r="X59" s="35" t="str">
        <f t="shared" si="5"/>
        <v/>
      </c>
      <c r="Y59" s="35">
        <f t="shared" si="6"/>
        <v>0</v>
      </c>
      <c r="AA59" s="47"/>
      <c r="AC59" s="37"/>
      <c r="AD59" s="37"/>
      <c r="AE59" s="37"/>
    </row>
    <row r="60" spans="1:33" s="4" customFormat="1" ht="11.25" x14ac:dyDescent="0.25">
      <c r="A60" s="54" t="str">
        <f t="shared" si="7"/>
        <v/>
      </c>
      <c r="B60" s="9" t="str">
        <f>IF('1ERPA'!F57="","",'1ERPA'!F57)</f>
        <v/>
      </c>
      <c r="C60" s="56"/>
      <c r="D60" s="56"/>
      <c r="E60" s="56"/>
      <c r="F60" s="56"/>
      <c r="G60" s="56"/>
      <c r="H60" s="56"/>
      <c r="I60" s="33"/>
      <c r="J60" s="16" t="str">
        <f t="shared" si="20"/>
        <v/>
      </c>
      <c r="K60" s="33"/>
      <c r="L60" s="16" t="str">
        <f t="shared" si="21"/>
        <v/>
      </c>
      <c r="M60" s="33"/>
      <c r="N60" s="16" t="str">
        <f t="shared" si="2"/>
        <v/>
      </c>
      <c r="O60" s="33"/>
      <c r="P60" s="16" t="str">
        <f t="shared" si="3"/>
        <v/>
      </c>
      <c r="Q60" s="33"/>
      <c r="R60" s="16" t="str">
        <f t="shared" si="10"/>
        <v/>
      </c>
      <c r="S60" s="33"/>
      <c r="T60" s="16" t="str">
        <f t="shared" si="11"/>
        <v/>
      </c>
      <c r="U60" s="54"/>
      <c r="V60" s="54"/>
      <c r="W60" s="16" t="str">
        <f t="shared" si="4"/>
        <v/>
      </c>
      <c r="X60" s="35" t="str">
        <f t="shared" si="5"/>
        <v/>
      </c>
      <c r="Y60" s="35">
        <f t="shared" si="6"/>
        <v>0</v>
      </c>
      <c r="AA60" s="47"/>
      <c r="AC60" s="37"/>
      <c r="AD60" s="37"/>
      <c r="AE60" s="37"/>
    </row>
    <row r="61" spans="1:33" s="4" customFormat="1" ht="11.25" x14ac:dyDescent="0.25">
      <c r="A61" s="54" t="str">
        <f t="shared" si="7"/>
        <v/>
      </c>
      <c r="B61" s="9" t="str">
        <f>IF('1ERPA'!F58="","",'1ERPA'!F58)</f>
        <v/>
      </c>
      <c r="C61" s="56"/>
      <c r="D61" s="56"/>
      <c r="E61" s="56"/>
      <c r="F61" s="56"/>
      <c r="G61" s="56"/>
      <c r="H61" s="56"/>
      <c r="I61" s="33"/>
      <c r="J61" s="16" t="str">
        <f t="shared" si="20"/>
        <v/>
      </c>
      <c r="K61" s="33"/>
      <c r="L61" s="16" t="str">
        <f t="shared" si="21"/>
        <v/>
      </c>
      <c r="M61" s="33"/>
      <c r="N61" s="16" t="str">
        <f t="shared" si="2"/>
        <v/>
      </c>
      <c r="O61" s="33"/>
      <c r="P61" s="16" t="str">
        <f t="shared" si="3"/>
        <v/>
      </c>
      <c r="Q61" s="33"/>
      <c r="R61" s="16" t="str">
        <f t="shared" si="10"/>
        <v/>
      </c>
      <c r="S61" s="33"/>
      <c r="T61" s="16" t="str">
        <f t="shared" si="11"/>
        <v/>
      </c>
      <c r="U61" s="54"/>
      <c r="V61" s="54"/>
      <c r="W61" s="16" t="str">
        <f t="shared" si="4"/>
        <v/>
      </c>
      <c r="X61" s="35" t="str">
        <f t="shared" si="5"/>
        <v/>
      </c>
      <c r="Y61" s="35">
        <f t="shared" si="6"/>
        <v>0</v>
      </c>
      <c r="AA61" s="47"/>
      <c r="AC61" s="37"/>
      <c r="AD61" s="37"/>
      <c r="AE61" s="37"/>
    </row>
    <row r="62" spans="1:33" s="4" customFormat="1" ht="11.25" x14ac:dyDescent="0.25">
      <c r="A62" s="54" t="str">
        <f t="shared" si="7"/>
        <v/>
      </c>
      <c r="B62" s="9" t="str">
        <f>IF('1ERPA'!F59="","",'1ERPA'!F59)</f>
        <v/>
      </c>
      <c r="C62" s="56"/>
      <c r="D62" s="56"/>
      <c r="E62" s="56"/>
      <c r="F62" s="56"/>
      <c r="G62" s="56"/>
      <c r="H62" s="56"/>
      <c r="I62" s="33"/>
      <c r="J62" s="16" t="str">
        <f t="shared" si="20"/>
        <v/>
      </c>
      <c r="K62" s="33"/>
      <c r="L62" s="16" t="str">
        <f t="shared" si="21"/>
        <v/>
      </c>
      <c r="M62" s="33"/>
      <c r="N62" s="16" t="str">
        <f t="shared" si="2"/>
        <v/>
      </c>
      <c r="O62" s="33"/>
      <c r="P62" s="16" t="str">
        <f t="shared" si="3"/>
        <v/>
      </c>
      <c r="Q62" s="33"/>
      <c r="R62" s="16" t="str">
        <f t="shared" si="10"/>
        <v/>
      </c>
      <c r="S62" s="33"/>
      <c r="T62" s="16" t="str">
        <f t="shared" si="11"/>
        <v/>
      </c>
      <c r="U62" s="54"/>
      <c r="V62" s="54"/>
      <c r="W62" s="16" t="str">
        <f t="shared" si="4"/>
        <v/>
      </c>
      <c r="X62" s="35" t="str">
        <f t="shared" si="5"/>
        <v/>
      </c>
      <c r="Y62" s="35">
        <f t="shared" si="6"/>
        <v>0</v>
      </c>
      <c r="AA62" s="47"/>
      <c r="AC62" s="37"/>
      <c r="AD62" s="37"/>
      <c r="AE62" s="37"/>
    </row>
    <row r="63" spans="1:33" s="4" customFormat="1" ht="11.25" x14ac:dyDescent="0.25">
      <c r="A63" s="54" t="str">
        <f t="shared" si="7"/>
        <v/>
      </c>
      <c r="B63" s="9" t="str">
        <f>IF('1ERPA'!F60="","",'1ERPA'!F60)</f>
        <v/>
      </c>
      <c r="C63" s="56"/>
      <c r="D63" s="56"/>
      <c r="E63" s="56"/>
      <c r="F63" s="56"/>
      <c r="G63" s="56"/>
      <c r="H63" s="56"/>
      <c r="I63" s="33"/>
      <c r="J63" s="16" t="str">
        <f t="shared" si="20"/>
        <v/>
      </c>
      <c r="K63" s="33"/>
      <c r="L63" s="16" t="str">
        <f t="shared" si="21"/>
        <v/>
      </c>
      <c r="M63" s="33"/>
      <c r="N63" s="16" t="str">
        <f t="shared" si="2"/>
        <v/>
      </c>
      <c r="O63" s="33"/>
      <c r="P63" s="16" t="str">
        <f t="shared" si="3"/>
        <v/>
      </c>
      <c r="Q63" s="33"/>
      <c r="R63" s="16" t="str">
        <f t="shared" si="10"/>
        <v/>
      </c>
      <c r="S63" s="33"/>
      <c r="T63" s="16" t="str">
        <f t="shared" si="11"/>
        <v/>
      </c>
      <c r="U63" s="54"/>
      <c r="V63" s="54"/>
      <c r="W63" s="16" t="str">
        <f t="shared" si="4"/>
        <v/>
      </c>
      <c r="X63" s="35" t="str">
        <f t="shared" si="5"/>
        <v/>
      </c>
      <c r="Y63" s="35">
        <f t="shared" si="6"/>
        <v>0</v>
      </c>
      <c r="AA63" s="47"/>
      <c r="AC63" s="37"/>
      <c r="AD63" s="37"/>
      <c r="AE63" s="37"/>
    </row>
    <row r="64" spans="1:33" s="4" customFormat="1" ht="11.25" x14ac:dyDescent="0.25">
      <c r="A64" s="54" t="str">
        <f t="shared" si="7"/>
        <v/>
      </c>
      <c r="B64" s="9" t="str">
        <f>IF('1ERPA'!F61="","",'1ERPA'!F61)</f>
        <v/>
      </c>
      <c r="C64" s="56"/>
      <c r="D64" s="56"/>
      <c r="E64" s="56"/>
      <c r="F64" s="56"/>
      <c r="G64" s="56"/>
      <c r="H64" s="56"/>
      <c r="I64" s="33"/>
      <c r="J64" s="16" t="str">
        <f t="shared" si="20"/>
        <v/>
      </c>
      <c r="K64" s="33"/>
      <c r="L64" s="16" t="str">
        <f t="shared" si="21"/>
        <v/>
      </c>
      <c r="M64" s="33"/>
      <c r="N64" s="16" t="str">
        <f t="shared" si="2"/>
        <v/>
      </c>
      <c r="O64" s="33"/>
      <c r="P64" s="16" t="str">
        <f t="shared" si="3"/>
        <v/>
      </c>
      <c r="Q64" s="33"/>
      <c r="R64" s="16" t="str">
        <f t="shared" si="10"/>
        <v/>
      </c>
      <c r="S64" s="33"/>
      <c r="T64" s="16" t="str">
        <f t="shared" si="11"/>
        <v/>
      </c>
      <c r="U64" s="54"/>
      <c r="V64" s="54"/>
      <c r="W64" s="16" t="str">
        <f t="shared" si="4"/>
        <v/>
      </c>
      <c r="X64" s="35" t="str">
        <f t="shared" si="5"/>
        <v/>
      </c>
      <c r="Y64" s="35">
        <f t="shared" si="6"/>
        <v>0</v>
      </c>
      <c r="AA64" s="47"/>
      <c r="AC64" s="37"/>
      <c r="AD64" s="37"/>
      <c r="AE64" s="37"/>
    </row>
    <row r="65" spans="1:31" s="4" customFormat="1" ht="11.25" x14ac:dyDescent="0.25">
      <c r="A65" s="54" t="str">
        <f t="shared" si="7"/>
        <v/>
      </c>
      <c r="B65" s="9" t="str">
        <f>IF('1ERPA'!F62="","",'1ERPA'!F62)</f>
        <v/>
      </c>
      <c r="C65" s="56"/>
      <c r="D65" s="56"/>
      <c r="E65" s="56"/>
      <c r="F65" s="56"/>
      <c r="G65" s="56"/>
      <c r="H65" s="56"/>
      <c r="I65" s="33"/>
      <c r="J65" s="16" t="str">
        <f t="shared" si="20"/>
        <v/>
      </c>
      <c r="K65" s="33"/>
      <c r="L65" s="16" t="str">
        <f t="shared" si="21"/>
        <v/>
      </c>
      <c r="M65" s="33"/>
      <c r="N65" s="16" t="str">
        <f t="shared" si="2"/>
        <v/>
      </c>
      <c r="O65" s="33"/>
      <c r="P65" s="16" t="str">
        <f t="shared" si="3"/>
        <v/>
      </c>
      <c r="Q65" s="33"/>
      <c r="R65" s="16" t="str">
        <f t="shared" si="10"/>
        <v/>
      </c>
      <c r="S65" s="33"/>
      <c r="T65" s="16" t="str">
        <f t="shared" si="11"/>
        <v/>
      </c>
      <c r="U65" s="54"/>
      <c r="V65" s="54"/>
      <c r="W65" s="16" t="str">
        <f t="shared" si="4"/>
        <v/>
      </c>
      <c r="X65" s="35" t="str">
        <f t="shared" si="5"/>
        <v/>
      </c>
      <c r="Y65" s="35">
        <f t="shared" si="6"/>
        <v>0</v>
      </c>
      <c r="AA65" s="47"/>
      <c r="AC65" s="37"/>
      <c r="AD65" s="37"/>
      <c r="AE65" s="37"/>
    </row>
    <row r="66" spans="1:31" s="4" customFormat="1" ht="11.25" x14ac:dyDescent="0.25">
      <c r="A66" s="54" t="str">
        <f t="shared" si="7"/>
        <v/>
      </c>
      <c r="B66" s="9" t="str">
        <f>IF('1ERPA'!F63="","",'1ERPA'!F63)</f>
        <v/>
      </c>
      <c r="C66" s="56"/>
      <c r="D66" s="56"/>
      <c r="E66" s="56"/>
      <c r="F66" s="56"/>
      <c r="G66" s="56"/>
      <c r="H66" s="56"/>
      <c r="I66" s="33"/>
      <c r="J66" s="16" t="str">
        <f t="shared" si="20"/>
        <v/>
      </c>
      <c r="K66" s="33"/>
      <c r="L66" s="16" t="str">
        <f t="shared" si="21"/>
        <v/>
      </c>
      <c r="M66" s="33"/>
      <c r="N66" s="16" t="str">
        <f t="shared" si="2"/>
        <v/>
      </c>
      <c r="O66" s="33"/>
      <c r="P66" s="16" t="str">
        <f t="shared" si="3"/>
        <v/>
      </c>
      <c r="Q66" s="33"/>
      <c r="R66" s="16" t="str">
        <f t="shared" si="10"/>
        <v/>
      </c>
      <c r="S66" s="33"/>
      <c r="T66" s="16" t="str">
        <f t="shared" si="11"/>
        <v/>
      </c>
      <c r="U66" s="54"/>
      <c r="V66" s="54"/>
      <c r="W66" s="16" t="str">
        <f t="shared" si="4"/>
        <v/>
      </c>
      <c r="X66" s="35" t="str">
        <f t="shared" si="5"/>
        <v/>
      </c>
      <c r="Y66" s="35">
        <f t="shared" si="6"/>
        <v>0</v>
      </c>
      <c r="AA66" s="47"/>
      <c r="AC66" s="37"/>
      <c r="AD66" s="37"/>
      <c r="AE66" s="37"/>
    </row>
    <row r="67" spans="1:31" s="4" customFormat="1" ht="11.25" x14ac:dyDescent="0.25">
      <c r="A67" s="54" t="str">
        <f t="shared" si="7"/>
        <v/>
      </c>
      <c r="B67" s="9" t="str">
        <f>IF('1ERPA'!F64="","",'1ERPA'!F64)</f>
        <v/>
      </c>
      <c r="C67" s="56"/>
      <c r="D67" s="56"/>
      <c r="E67" s="56"/>
      <c r="F67" s="56"/>
      <c r="G67" s="56"/>
      <c r="H67" s="56"/>
      <c r="I67" s="33"/>
      <c r="J67" s="16" t="str">
        <f t="shared" si="20"/>
        <v/>
      </c>
      <c r="K67" s="33"/>
      <c r="L67" s="16" t="str">
        <f t="shared" si="21"/>
        <v/>
      </c>
      <c r="M67" s="33"/>
      <c r="N67" s="16" t="str">
        <f t="shared" si="2"/>
        <v/>
      </c>
      <c r="O67" s="33"/>
      <c r="P67" s="16" t="str">
        <f t="shared" si="3"/>
        <v/>
      </c>
      <c r="Q67" s="33"/>
      <c r="R67" s="16" t="str">
        <f t="shared" si="10"/>
        <v/>
      </c>
      <c r="S67" s="33"/>
      <c r="T67" s="16" t="str">
        <f t="shared" si="11"/>
        <v/>
      </c>
      <c r="U67" s="54"/>
      <c r="V67" s="54"/>
      <c r="W67" s="16" t="str">
        <f t="shared" si="4"/>
        <v/>
      </c>
      <c r="X67" s="35" t="str">
        <f t="shared" si="5"/>
        <v/>
      </c>
      <c r="Y67" s="35">
        <f t="shared" si="6"/>
        <v>0</v>
      </c>
      <c r="AA67" s="47"/>
      <c r="AC67" s="37"/>
      <c r="AD67" s="37"/>
      <c r="AE67" s="37"/>
    </row>
    <row r="68" spans="1:31" s="4" customFormat="1" ht="11.25" x14ac:dyDescent="0.25">
      <c r="A68" s="54" t="str">
        <f t="shared" si="7"/>
        <v/>
      </c>
      <c r="B68" s="9" t="str">
        <f>IF('1ERPA'!F65="","",'1ERPA'!F65)</f>
        <v/>
      </c>
      <c r="C68" s="56"/>
      <c r="D68" s="56"/>
      <c r="E68" s="56"/>
      <c r="F68" s="56"/>
      <c r="G68" s="56"/>
      <c r="H68" s="56"/>
      <c r="I68" s="33"/>
      <c r="J68" s="16" t="str">
        <f t="shared" si="20"/>
        <v/>
      </c>
      <c r="K68" s="33"/>
      <c r="L68" s="16" t="str">
        <f t="shared" si="21"/>
        <v/>
      </c>
      <c r="M68" s="33"/>
      <c r="N68" s="16" t="str">
        <f t="shared" si="2"/>
        <v/>
      </c>
      <c r="O68" s="33"/>
      <c r="P68" s="16" t="str">
        <f t="shared" si="3"/>
        <v/>
      </c>
      <c r="Q68" s="33"/>
      <c r="R68" s="16" t="str">
        <f t="shared" si="10"/>
        <v/>
      </c>
      <c r="S68" s="33"/>
      <c r="T68" s="16" t="str">
        <f t="shared" si="11"/>
        <v/>
      </c>
      <c r="U68" s="54"/>
      <c r="V68" s="54"/>
      <c r="W68" s="16" t="str">
        <f t="shared" si="4"/>
        <v/>
      </c>
      <c r="X68" s="35" t="str">
        <f t="shared" si="5"/>
        <v/>
      </c>
      <c r="Y68" s="35">
        <f t="shared" si="6"/>
        <v>0</v>
      </c>
      <c r="AA68" s="47"/>
      <c r="AC68" s="37"/>
      <c r="AD68" s="37"/>
      <c r="AE68" s="37"/>
    </row>
    <row r="69" spans="1:31" s="4" customFormat="1" ht="11.25" x14ac:dyDescent="0.25">
      <c r="A69" s="54" t="str">
        <f t="shared" si="7"/>
        <v/>
      </c>
      <c r="B69" s="9" t="str">
        <f>IF('1ERPA'!F66="","",'1ERPA'!F66)</f>
        <v/>
      </c>
      <c r="C69" s="56"/>
      <c r="D69" s="56"/>
      <c r="E69" s="56"/>
      <c r="F69" s="56"/>
      <c r="G69" s="56"/>
      <c r="H69" s="56"/>
      <c r="I69" s="33"/>
      <c r="J69" s="16" t="str">
        <f t="shared" si="20"/>
        <v/>
      </c>
      <c r="K69" s="33"/>
      <c r="L69" s="16" t="str">
        <f t="shared" si="21"/>
        <v/>
      </c>
      <c r="M69" s="33"/>
      <c r="N69" s="16" t="str">
        <f t="shared" si="2"/>
        <v/>
      </c>
      <c r="O69" s="33"/>
      <c r="P69" s="16" t="str">
        <f t="shared" si="3"/>
        <v/>
      </c>
      <c r="Q69" s="33"/>
      <c r="R69" s="16" t="str">
        <f t="shared" si="10"/>
        <v/>
      </c>
      <c r="S69" s="33"/>
      <c r="T69" s="16" t="str">
        <f t="shared" si="11"/>
        <v/>
      </c>
      <c r="U69" s="54"/>
      <c r="V69" s="54"/>
      <c r="W69" s="16" t="str">
        <f t="shared" si="4"/>
        <v/>
      </c>
      <c r="X69" s="35" t="str">
        <f t="shared" si="5"/>
        <v/>
      </c>
      <c r="Y69" s="35">
        <f t="shared" si="6"/>
        <v>0</v>
      </c>
      <c r="AA69" s="47"/>
      <c r="AC69" s="37"/>
      <c r="AD69" s="37"/>
      <c r="AE69" s="37"/>
    </row>
  </sheetData>
  <sheetProtection algorithmName="SHA-512" hashValue="akOdc4ktNyfPi217XI8MkANFtndkUne6+sdnZSK2viP/n2wK0wmWWmVnODchQupwlV2E/eXFaHCAiU6csZggyw==" saltValue="7MUiJkiCmNFOS8OYPreC9A==" spinCount="100000" sheet="1" formatCells="0" formatColumns="0"/>
  <mergeCells count="27">
    <mergeCell ref="U4:V4"/>
    <mergeCell ref="V5:W5"/>
    <mergeCell ref="E1:W3"/>
    <mergeCell ref="P11:U11"/>
    <mergeCell ref="P12:U12"/>
    <mergeCell ref="A14:A19"/>
    <mergeCell ref="B14:B19"/>
    <mergeCell ref="C14:H14"/>
    <mergeCell ref="I14:R15"/>
    <mergeCell ref="S14:T15"/>
    <mergeCell ref="Q16:R17"/>
    <mergeCell ref="U14:V15"/>
    <mergeCell ref="W14:W19"/>
    <mergeCell ref="D15:F15"/>
    <mergeCell ref="C16:C18"/>
    <mergeCell ref="D16:D18"/>
    <mergeCell ref="E16:E18"/>
    <mergeCell ref="F16:F18"/>
    <mergeCell ref="G16:G18"/>
    <mergeCell ref="S16:T17"/>
    <mergeCell ref="U16:U19"/>
    <mergeCell ref="V16:V19"/>
    <mergeCell ref="H16:H18"/>
    <mergeCell ref="I16:J17"/>
    <mergeCell ref="K16:L17"/>
    <mergeCell ref="M16:N17"/>
    <mergeCell ref="O16:P17"/>
  </mergeCells>
  <dataValidations count="1">
    <dataValidation type="list" allowBlank="1" showErrorMessage="1" errorTitle="Nivel de Dominio" error="Eliga un nivel de la lista" sqref="C20:H69">
      <formula1>"Sin Nivel, Pre-Formal, Receptivo, Resolutivo, Autónomo, Estratégico"</formula1>
    </dataValidation>
  </dataValidations>
  <printOptions horizontalCentered="1" verticalCentered="1"/>
  <pageMargins left="0.39370078740157483" right="0.39370078740157483" top="0.78740157480314965" bottom="0.39370078740157483" header="0" footer="0"/>
  <pageSetup scale="6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O51"/>
  <sheetViews>
    <sheetView topLeftCell="B1" workbookViewId="0">
      <selection activeCell="B1" sqref="B1"/>
    </sheetView>
  </sheetViews>
  <sheetFormatPr baseColWidth="10" defaultRowHeight="11.25" x14ac:dyDescent="0.25"/>
  <cols>
    <col min="1" max="1" width="0" style="47" hidden="1" customWidth="1"/>
    <col min="2" max="41" width="3.5703125" style="47" customWidth="1"/>
    <col min="42" max="16384" width="11.42578125" style="47"/>
  </cols>
  <sheetData>
    <row r="1" spans="2:41" ht="15" customHeight="1" x14ac:dyDescent="0.25">
      <c r="AA1" s="4"/>
      <c r="AB1" s="4"/>
      <c r="AC1" s="4"/>
      <c r="AD1" s="83" t="str">
        <f>IF('1ERPA'!M5="","",'1ERPA'!M5)</f>
        <v>Ingeniería en Sistemas Computacionales</v>
      </c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2:41" x14ac:dyDescent="0.25">
      <c r="AA2" s="4"/>
      <c r="AB2" s="4"/>
      <c r="AC2" s="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</row>
    <row r="3" spans="2:41" x14ac:dyDescent="0.25">
      <c r="AB3" s="4"/>
      <c r="AC3" s="4"/>
      <c r="AD3" s="4"/>
      <c r="AE3" s="4"/>
      <c r="AF3" s="83">
        <f>IF(MAX('1ERPA'!A17:A66)=0,"",MAX('1ERPA'!A17:A66))</f>
        <v>14</v>
      </c>
      <c r="AG3" s="83"/>
      <c r="AH3" s="83"/>
      <c r="AI3" s="83"/>
      <c r="AJ3" s="83"/>
      <c r="AK3" s="83"/>
      <c r="AL3" s="83"/>
      <c r="AM3" s="83"/>
      <c r="AN3" s="83"/>
      <c r="AO3" s="83"/>
    </row>
    <row r="4" spans="2:41" x14ac:dyDescent="0.25"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4"/>
      <c r="R4" s="4"/>
      <c r="S4" s="4"/>
    </row>
    <row r="5" spans="2:41" x14ac:dyDescent="0.25"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4"/>
      <c r="R5" s="4"/>
      <c r="S5" s="4"/>
    </row>
    <row r="6" spans="2:41" x14ac:dyDescent="0.25"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4"/>
      <c r="R6" s="4"/>
      <c r="S6" s="4"/>
      <c r="T6" s="4"/>
      <c r="U6" s="4"/>
      <c r="V6" s="4"/>
      <c r="W6" s="4"/>
      <c r="X6" s="4"/>
      <c r="Y6" s="4"/>
      <c r="AA6" s="83" t="s">
        <v>88</v>
      </c>
      <c r="AB6" s="83"/>
      <c r="AD6" s="83" t="str">
        <f>'1ERPA'!K7</f>
        <v>QUINTO</v>
      </c>
      <c r="AE6" s="83"/>
      <c r="AF6" s="83"/>
      <c r="AG6" s="47" t="str">
        <f>IF('1ERPA'!Q7="","",'1ERPA'!Q7)</f>
        <v>A</v>
      </c>
      <c r="AI6" s="83" t="str">
        <f>IF('1ERPA'!AD5="","",'1ERPA'!AD5)</f>
        <v>SEGURIDAD INFORMÁTICA Y DE REDES</v>
      </c>
      <c r="AJ6" s="83"/>
      <c r="AK6" s="83"/>
      <c r="AL6" s="83"/>
      <c r="AM6" s="83"/>
      <c r="AN6" s="83"/>
    </row>
    <row r="7" spans="2:41" x14ac:dyDescent="0.25"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4"/>
      <c r="R7" s="4"/>
      <c r="S7" s="4"/>
    </row>
    <row r="9" spans="2:41" x14ac:dyDescent="0.25">
      <c r="B9" s="17"/>
      <c r="C9" s="57"/>
      <c r="D9" s="57"/>
      <c r="E9" s="57"/>
      <c r="F9" s="57"/>
      <c r="G9" s="57"/>
      <c r="H9" s="57"/>
      <c r="I9" s="57"/>
      <c r="J9" s="57"/>
      <c r="K9" s="1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17"/>
      <c r="Y9" s="57"/>
      <c r="Z9" s="57"/>
      <c r="AA9" s="57"/>
      <c r="AB9" s="57"/>
      <c r="AC9" s="57"/>
      <c r="AD9" s="57"/>
      <c r="AE9" s="57"/>
      <c r="AF9" s="57"/>
      <c r="AG9" s="17"/>
      <c r="AH9" s="57"/>
      <c r="AI9" s="57"/>
      <c r="AJ9" s="57"/>
      <c r="AK9" s="57"/>
      <c r="AL9" s="57"/>
      <c r="AM9" s="57"/>
      <c r="AN9" s="57"/>
      <c r="AO9" s="18"/>
    </row>
    <row r="10" spans="2:41" ht="15" customHeight="1" x14ac:dyDescent="0.25">
      <c r="B10" s="10"/>
      <c r="C10" s="127" t="s">
        <v>33</v>
      </c>
      <c r="D10" s="127"/>
      <c r="E10" s="127"/>
      <c r="F10" s="127"/>
      <c r="G10" s="127"/>
      <c r="H10" s="127"/>
      <c r="I10" s="127"/>
      <c r="J10" s="60"/>
      <c r="K10" s="10"/>
      <c r="L10" s="127" t="s">
        <v>34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60"/>
      <c r="X10" s="10"/>
      <c r="Y10" s="127" t="s">
        <v>35</v>
      </c>
      <c r="Z10" s="127"/>
      <c r="AA10" s="127"/>
      <c r="AB10" s="127"/>
      <c r="AC10" s="127"/>
      <c r="AD10" s="127"/>
      <c r="AE10" s="127"/>
      <c r="AF10" s="60"/>
      <c r="AG10" s="10"/>
      <c r="AH10" s="127" t="s">
        <v>36</v>
      </c>
      <c r="AI10" s="127"/>
      <c r="AJ10" s="127"/>
      <c r="AK10" s="127"/>
      <c r="AL10" s="127"/>
      <c r="AM10" s="127"/>
      <c r="AN10" s="127"/>
      <c r="AO10" s="19"/>
    </row>
    <row r="11" spans="2:41" x14ac:dyDescent="0.25">
      <c r="B11" s="10"/>
      <c r="C11" s="127"/>
      <c r="D11" s="127"/>
      <c r="E11" s="127"/>
      <c r="F11" s="127"/>
      <c r="G11" s="127"/>
      <c r="H11" s="127"/>
      <c r="I11" s="127"/>
      <c r="J11" s="60"/>
      <c r="K11" s="10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60"/>
      <c r="X11" s="10"/>
      <c r="Y11" s="127"/>
      <c r="Z11" s="127"/>
      <c r="AA11" s="127"/>
      <c r="AB11" s="127"/>
      <c r="AC11" s="127"/>
      <c r="AD11" s="127"/>
      <c r="AE11" s="127"/>
      <c r="AF11" s="60"/>
      <c r="AG11" s="10"/>
      <c r="AH11" s="127"/>
      <c r="AI11" s="127"/>
      <c r="AJ11" s="127"/>
      <c r="AK11" s="127"/>
      <c r="AL11" s="127"/>
      <c r="AM11" s="127"/>
      <c r="AN11" s="127"/>
      <c r="AO11" s="19"/>
    </row>
    <row r="12" spans="2:41" x14ac:dyDescent="0.25">
      <c r="B12" s="10"/>
      <c r="C12" s="127"/>
      <c r="D12" s="127"/>
      <c r="E12" s="127"/>
      <c r="F12" s="127"/>
      <c r="G12" s="127"/>
      <c r="H12" s="127"/>
      <c r="I12" s="127"/>
      <c r="J12" s="60"/>
      <c r="K12" s="10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60"/>
      <c r="X12" s="10"/>
      <c r="Y12" s="127"/>
      <c r="Z12" s="127"/>
      <c r="AA12" s="127"/>
      <c r="AB12" s="127"/>
      <c r="AC12" s="127"/>
      <c r="AD12" s="127"/>
      <c r="AE12" s="127"/>
      <c r="AF12" s="60"/>
      <c r="AG12" s="10"/>
      <c r="AH12" s="127"/>
      <c r="AI12" s="127"/>
      <c r="AJ12" s="127"/>
      <c r="AK12" s="127"/>
      <c r="AL12" s="127"/>
      <c r="AM12" s="127"/>
      <c r="AN12" s="127"/>
      <c r="AO12" s="19"/>
    </row>
    <row r="13" spans="2:41" x14ac:dyDescent="0.25">
      <c r="B13" s="10"/>
      <c r="D13" s="60"/>
      <c r="E13" s="60"/>
      <c r="F13" s="60"/>
      <c r="G13" s="60"/>
      <c r="H13" s="60"/>
      <c r="I13" s="60"/>
      <c r="J13" s="60"/>
      <c r="K13" s="1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10"/>
      <c r="Y13" s="60"/>
      <c r="Z13" s="60"/>
      <c r="AA13" s="60"/>
      <c r="AB13" s="60"/>
      <c r="AC13" s="60"/>
      <c r="AD13" s="60"/>
      <c r="AE13" s="60"/>
      <c r="AF13" s="60"/>
      <c r="AG13" s="10"/>
      <c r="AH13" s="60"/>
      <c r="AI13" s="60"/>
      <c r="AJ13" s="60"/>
      <c r="AK13" s="60"/>
      <c r="AL13" s="60"/>
      <c r="AM13" s="60"/>
      <c r="AO13" s="19"/>
    </row>
    <row r="14" spans="2:41" x14ac:dyDescent="0.25">
      <c r="B14" s="10"/>
      <c r="D14" s="49" t="s">
        <v>37</v>
      </c>
      <c r="E14" s="49" t="s">
        <v>38</v>
      </c>
      <c r="F14" s="49" t="s">
        <v>39</v>
      </c>
      <c r="G14" s="49" t="s">
        <v>40</v>
      </c>
      <c r="H14" s="49" t="s">
        <v>31</v>
      </c>
      <c r="I14" s="60"/>
      <c r="J14" s="60"/>
      <c r="K14" s="10"/>
      <c r="L14" s="60"/>
      <c r="M14" s="60"/>
      <c r="N14" s="49">
        <f>AF3</f>
        <v>14</v>
      </c>
      <c r="O14" s="49" t="s">
        <v>38</v>
      </c>
      <c r="P14" s="20">
        <f>'2DOPA'!AK15</f>
        <v>10</v>
      </c>
      <c r="Q14" s="49" t="s">
        <v>40</v>
      </c>
      <c r="R14" s="49">
        <f>'2DOPA'!AL15</f>
        <v>1</v>
      </c>
      <c r="S14" s="127" t="s">
        <v>41</v>
      </c>
      <c r="T14" s="128">
        <f>IF(N15=0,0,((N14*P14)-R14)/N15)</f>
        <v>13.9</v>
      </c>
      <c r="U14" s="59"/>
      <c r="V14" s="60"/>
      <c r="W14" s="60"/>
      <c r="X14" s="10"/>
      <c r="Y14" s="60"/>
      <c r="Z14" s="60"/>
      <c r="AA14" s="49" t="s">
        <v>42</v>
      </c>
      <c r="AB14" s="49" t="s">
        <v>38</v>
      </c>
      <c r="AC14" s="49">
        <v>100</v>
      </c>
      <c r="AD14" s="60"/>
      <c r="AE14" s="60"/>
      <c r="AF14" s="60"/>
      <c r="AG14" s="10"/>
      <c r="AH14" s="60"/>
      <c r="AI14" s="49">
        <f>COUNTIF('2DOPA'!AO16:AO65,"&gt;=6")</f>
        <v>14</v>
      </c>
      <c r="AJ14" s="49" t="s">
        <v>38</v>
      </c>
      <c r="AK14" s="49">
        <v>100</v>
      </c>
      <c r="AL14" s="127" t="s">
        <v>41</v>
      </c>
      <c r="AM14" s="128">
        <f>IF(AI15="",0,(AI14*AK14)/AI15)</f>
        <v>100</v>
      </c>
      <c r="AO14" s="21"/>
    </row>
    <row r="15" spans="2:41" x14ac:dyDescent="0.25">
      <c r="B15" s="10"/>
      <c r="D15" s="127" t="s">
        <v>39</v>
      </c>
      <c r="E15" s="127"/>
      <c r="F15" s="127"/>
      <c r="G15" s="127"/>
      <c r="H15" s="127"/>
      <c r="I15" s="60"/>
      <c r="J15" s="60"/>
      <c r="K15" s="10"/>
      <c r="L15" s="60"/>
      <c r="M15" s="60"/>
      <c r="N15" s="128">
        <f>'2DOPA'!AK15</f>
        <v>10</v>
      </c>
      <c r="O15" s="127"/>
      <c r="P15" s="127"/>
      <c r="Q15" s="127"/>
      <c r="R15" s="127"/>
      <c r="S15" s="127"/>
      <c r="T15" s="128"/>
      <c r="U15" s="59"/>
      <c r="V15" s="60"/>
      <c r="W15" s="60"/>
      <c r="X15" s="10"/>
      <c r="Y15" s="60"/>
      <c r="Z15" s="60"/>
      <c r="AA15" s="127" t="s">
        <v>37</v>
      </c>
      <c r="AB15" s="127"/>
      <c r="AC15" s="127"/>
      <c r="AD15" s="60"/>
      <c r="AE15" s="60"/>
      <c r="AF15" s="60"/>
      <c r="AG15" s="10"/>
      <c r="AH15" s="60"/>
      <c r="AI15" s="127">
        <f>AF3</f>
        <v>14</v>
      </c>
      <c r="AJ15" s="127"/>
      <c r="AK15" s="127"/>
      <c r="AL15" s="127"/>
      <c r="AM15" s="128"/>
      <c r="AO15" s="21"/>
    </row>
    <row r="16" spans="2:41" x14ac:dyDescent="0.25">
      <c r="B16" s="10"/>
      <c r="C16" s="60"/>
      <c r="D16" s="60"/>
      <c r="E16" s="60"/>
      <c r="F16" s="60"/>
      <c r="G16" s="60"/>
      <c r="H16" s="60"/>
      <c r="I16" s="60"/>
      <c r="J16" s="60"/>
      <c r="K16" s="10"/>
      <c r="L16" s="60"/>
      <c r="M16" s="60"/>
      <c r="N16" s="59"/>
      <c r="O16" s="60"/>
      <c r="P16" s="60"/>
      <c r="Q16" s="60"/>
      <c r="R16" s="60"/>
      <c r="S16" s="60"/>
      <c r="T16" s="59"/>
      <c r="U16" s="59"/>
      <c r="V16" s="60"/>
      <c r="W16" s="60"/>
      <c r="X16" s="10"/>
      <c r="Y16" s="60"/>
      <c r="Z16" s="60"/>
      <c r="AA16" s="60"/>
      <c r="AB16" s="60"/>
      <c r="AC16" s="60"/>
      <c r="AD16" s="60"/>
      <c r="AE16" s="60"/>
      <c r="AF16" s="60"/>
      <c r="AG16" s="10"/>
      <c r="AH16" s="60"/>
      <c r="AI16" s="60"/>
      <c r="AJ16" s="60"/>
      <c r="AK16" s="60"/>
      <c r="AL16" s="60"/>
      <c r="AM16" s="60"/>
      <c r="AN16" s="59"/>
      <c r="AO16" s="21"/>
    </row>
    <row r="17" spans="2:41" x14ac:dyDescent="0.25">
      <c r="B17" s="17"/>
      <c r="C17" s="57"/>
      <c r="D17" s="57"/>
      <c r="E17" s="57"/>
      <c r="F17" s="57"/>
      <c r="G17" s="57"/>
      <c r="H17" s="57"/>
      <c r="I17" s="57"/>
      <c r="J17" s="18"/>
      <c r="K17" s="1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18"/>
      <c r="X17" s="17"/>
      <c r="Y17" s="57"/>
      <c r="Z17" s="57"/>
      <c r="AA17" s="57"/>
      <c r="AB17" s="57"/>
      <c r="AC17" s="57"/>
      <c r="AD17" s="57"/>
      <c r="AE17" s="57"/>
      <c r="AF17" s="18"/>
      <c r="AG17" s="17"/>
      <c r="AH17" s="57"/>
      <c r="AI17" s="57"/>
      <c r="AJ17" s="57"/>
      <c r="AK17" s="57"/>
      <c r="AL17" s="57"/>
      <c r="AM17" s="57"/>
      <c r="AN17" s="57"/>
      <c r="AO17" s="18"/>
    </row>
    <row r="18" spans="2:41" ht="15" customHeight="1" x14ac:dyDescent="0.25">
      <c r="B18" s="10"/>
      <c r="C18" s="127" t="s">
        <v>43</v>
      </c>
      <c r="D18" s="127"/>
      <c r="E18" s="127"/>
      <c r="F18" s="127"/>
      <c r="G18" s="127"/>
      <c r="H18" s="127"/>
      <c r="I18" s="127"/>
      <c r="J18" s="19"/>
      <c r="K18" s="10"/>
      <c r="L18" s="127" t="s">
        <v>34</v>
      </c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9"/>
      <c r="X18" s="10"/>
      <c r="Y18" s="129" t="s">
        <v>44</v>
      </c>
      <c r="Z18" s="129"/>
      <c r="AA18" s="129"/>
      <c r="AB18" s="129"/>
      <c r="AC18" s="129"/>
      <c r="AD18" s="129"/>
      <c r="AE18" s="129"/>
      <c r="AF18" s="19"/>
      <c r="AG18" s="10"/>
      <c r="AH18" s="127" t="s">
        <v>36</v>
      </c>
      <c r="AI18" s="127"/>
      <c r="AJ18" s="127"/>
      <c r="AK18" s="127"/>
      <c r="AL18" s="127"/>
      <c r="AM18" s="127"/>
      <c r="AN18" s="127"/>
      <c r="AO18" s="19"/>
    </row>
    <row r="19" spans="2:41" x14ac:dyDescent="0.25">
      <c r="B19" s="10"/>
      <c r="C19" s="127"/>
      <c r="D19" s="127"/>
      <c r="E19" s="127"/>
      <c r="F19" s="127"/>
      <c r="G19" s="127"/>
      <c r="H19" s="127"/>
      <c r="I19" s="127"/>
      <c r="J19" s="19"/>
      <c r="K19" s="10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9"/>
      <c r="X19" s="10"/>
      <c r="Y19" s="129"/>
      <c r="Z19" s="129"/>
      <c r="AA19" s="129"/>
      <c r="AB19" s="129"/>
      <c r="AC19" s="129"/>
      <c r="AD19" s="129"/>
      <c r="AE19" s="129"/>
      <c r="AF19" s="19"/>
      <c r="AG19" s="10"/>
      <c r="AH19" s="127"/>
      <c r="AI19" s="127"/>
      <c r="AJ19" s="127"/>
      <c r="AK19" s="127"/>
      <c r="AL19" s="127"/>
      <c r="AM19" s="127"/>
      <c r="AN19" s="127"/>
      <c r="AO19" s="19"/>
    </row>
    <row r="20" spans="2:41" x14ac:dyDescent="0.25">
      <c r="B20" s="10"/>
      <c r="C20" s="127"/>
      <c r="D20" s="127"/>
      <c r="E20" s="127"/>
      <c r="F20" s="127"/>
      <c r="G20" s="127"/>
      <c r="H20" s="127"/>
      <c r="I20" s="127"/>
      <c r="J20" s="19"/>
      <c r="K20" s="10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22"/>
      <c r="X20" s="23"/>
      <c r="Y20" s="129"/>
      <c r="Z20" s="129"/>
      <c r="AA20" s="129"/>
      <c r="AB20" s="129"/>
      <c r="AC20" s="129"/>
      <c r="AD20" s="129"/>
      <c r="AE20" s="129"/>
      <c r="AF20" s="22"/>
      <c r="AG20" s="23"/>
      <c r="AH20" s="127"/>
      <c r="AI20" s="127"/>
      <c r="AJ20" s="127"/>
      <c r="AK20" s="127"/>
      <c r="AL20" s="127"/>
      <c r="AM20" s="127"/>
      <c r="AN20" s="127"/>
      <c r="AO20" s="19"/>
    </row>
    <row r="21" spans="2:41" x14ac:dyDescent="0.25">
      <c r="B21" s="10"/>
      <c r="C21" s="60"/>
      <c r="D21" s="60"/>
      <c r="E21" s="60"/>
      <c r="F21" s="60"/>
      <c r="G21" s="60"/>
      <c r="H21" s="60"/>
      <c r="I21" s="60"/>
      <c r="J21" s="19"/>
      <c r="K21" s="1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19"/>
      <c r="X21" s="10"/>
      <c r="Y21" s="60"/>
      <c r="Z21" s="60"/>
      <c r="AA21" s="60"/>
      <c r="AB21" s="60"/>
      <c r="AC21" s="60"/>
      <c r="AD21" s="60"/>
      <c r="AE21" s="60"/>
      <c r="AF21" s="19"/>
      <c r="AG21" s="10"/>
      <c r="AH21" s="60"/>
      <c r="AI21" s="60"/>
      <c r="AJ21" s="60"/>
      <c r="AK21" s="60"/>
      <c r="AL21" s="60"/>
      <c r="AM21" s="60"/>
      <c r="AN21" s="60"/>
      <c r="AO21" s="19"/>
    </row>
    <row r="22" spans="2:41" x14ac:dyDescent="0.25">
      <c r="B22" s="10"/>
      <c r="C22" s="60"/>
      <c r="D22" s="60"/>
      <c r="E22" s="87" t="s">
        <v>45</v>
      </c>
      <c r="F22" s="87"/>
      <c r="G22" s="87"/>
      <c r="H22" s="60"/>
      <c r="I22" s="60"/>
      <c r="J22" s="19"/>
      <c r="K22" s="10"/>
      <c r="L22" s="60"/>
      <c r="M22" s="60"/>
      <c r="N22" s="60"/>
      <c r="O22" s="60"/>
      <c r="P22" s="20">
        <f>SUM('2DOPA'!AN17:AN66)/10</f>
        <v>167.94444444444443</v>
      </c>
      <c r="Q22" s="128" t="s">
        <v>41</v>
      </c>
      <c r="R22" s="128">
        <f>IF(P23="",0,P22/P23)</f>
        <v>11.996031746031745</v>
      </c>
      <c r="S22" s="60"/>
      <c r="T22" s="60"/>
      <c r="U22" s="60"/>
      <c r="V22" s="60"/>
      <c r="W22" s="19"/>
      <c r="X22" s="10"/>
      <c r="Y22" s="60"/>
      <c r="Z22" s="60"/>
      <c r="AA22" s="49" t="s">
        <v>46</v>
      </c>
      <c r="AB22" s="49" t="s">
        <v>38</v>
      </c>
      <c r="AC22" s="49">
        <v>100</v>
      </c>
      <c r="AD22" s="60"/>
      <c r="AE22" s="60"/>
      <c r="AF22" s="19"/>
      <c r="AG22" s="10"/>
      <c r="AH22" s="60"/>
      <c r="AI22" s="72">
        <v>12</v>
      </c>
      <c r="AJ22" s="49" t="s">
        <v>38</v>
      </c>
      <c r="AK22" s="49">
        <f>AC22</f>
        <v>100</v>
      </c>
      <c r="AL22" s="127" t="s">
        <v>41</v>
      </c>
      <c r="AM22" s="127">
        <f>IF(AI23="",0,(AI22*AK22)/AI23)</f>
        <v>100</v>
      </c>
      <c r="AN22" s="60"/>
      <c r="AO22" s="19"/>
    </row>
    <row r="23" spans="2:41" x14ac:dyDescent="0.25">
      <c r="B23" s="10"/>
      <c r="C23" s="60"/>
      <c r="D23" s="60"/>
      <c r="E23" s="127" t="s">
        <v>37</v>
      </c>
      <c r="F23" s="127"/>
      <c r="G23" s="127"/>
      <c r="H23" s="60"/>
      <c r="I23" s="60"/>
      <c r="J23" s="19"/>
      <c r="K23" s="10"/>
      <c r="L23" s="60"/>
      <c r="M23" s="60"/>
      <c r="N23" s="60"/>
      <c r="O23" s="60"/>
      <c r="P23" s="60">
        <f>AF3</f>
        <v>14</v>
      </c>
      <c r="Q23" s="128"/>
      <c r="R23" s="128"/>
      <c r="S23" s="60"/>
      <c r="T23" s="60"/>
      <c r="U23" s="60"/>
      <c r="V23" s="60"/>
      <c r="W23" s="19"/>
      <c r="X23" s="10"/>
      <c r="Y23" s="60"/>
      <c r="Z23" s="60"/>
      <c r="AA23" s="127" t="s">
        <v>47</v>
      </c>
      <c r="AB23" s="127"/>
      <c r="AC23" s="127"/>
      <c r="AD23" s="60"/>
      <c r="AE23" s="60"/>
      <c r="AF23" s="19"/>
      <c r="AG23" s="10"/>
      <c r="AH23" s="60"/>
      <c r="AI23" s="130">
        <v>12</v>
      </c>
      <c r="AJ23" s="130"/>
      <c r="AK23" s="130"/>
      <c r="AL23" s="127"/>
      <c r="AM23" s="127"/>
      <c r="AN23" s="60"/>
      <c r="AO23" s="19"/>
    </row>
    <row r="24" spans="2:41" x14ac:dyDescent="0.25">
      <c r="B24" s="24"/>
      <c r="C24" s="49"/>
      <c r="D24" s="49"/>
      <c r="E24" s="49"/>
      <c r="F24" s="49"/>
      <c r="G24" s="49"/>
      <c r="H24" s="49"/>
      <c r="I24" s="49"/>
      <c r="J24" s="25"/>
      <c r="K24" s="24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25"/>
      <c r="X24" s="24"/>
      <c r="Y24" s="49"/>
      <c r="Z24" s="49"/>
      <c r="AA24" s="49"/>
      <c r="AB24" s="49"/>
      <c r="AC24" s="49"/>
      <c r="AD24" s="49"/>
      <c r="AE24" s="49"/>
      <c r="AF24" s="25"/>
      <c r="AG24" s="24"/>
      <c r="AH24" s="49"/>
      <c r="AI24" s="49"/>
      <c r="AJ24" s="49"/>
      <c r="AK24" s="49"/>
      <c r="AL24" s="49"/>
      <c r="AM24" s="49"/>
      <c r="AN24" s="49"/>
      <c r="AO24" s="25"/>
    </row>
    <row r="26" spans="2:41" x14ac:dyDescent="0.25">
      <c r="C26" s="5" t="s">
        <v>48</v>
      </c>
      <c r="K26" s="47" t="s">
        <v>49</v>
      </c>
      <c r="L26" s="4" t="s">
        <v>50</v>
      </c>
      <c r="M26" s="4"/>
      <c r="N26" s="4"/>
      <c r="S26" s="4"/>
      <c r="T26" s="4"/>
    </row>
    <row r="27" spans="2:41" x14ac:dyDescent="0.25">
      <c r="C27" s="47" t="s">
        <v>51</v>
      </c>
      <c r="D27" s="4" t="s">
        <v>52</v>
      </c>
      <c r="E27" s="4"/>
      <c r="F27" s="4"/>
      <c r="G27" s="4"/>
      <c r="H27" s="4"/>
      <c r="K27" s="47" t="s">
        <v>53</v>
      </c>
      <c r="L27" s="4" t="s">
        <v>54</v>
      </c>
      <c r="M27" s="4"/>
      <c r="N27" s="4"/>
      <c r="AE27" s="83" t="s">
        <v>55</v>
      </c>
      <c r="AF27" s="83"/>
      <c r="AG27" s="98">
        <v>29</v>
      </c>
      <c r="AH27" s="83" t="s">
        <v>56</v>
      </c>
      <c r="AI27" s="98" t="s">
        <v>110</v>
      </c>
      <c r="AJ27" s="98"/>
      <c r="AK27" s="98"/>
      <c r="AL27" s="83" t="s">
        <v>56</v>
      </c>
      <c r="AM27" s="98">
        <v>2018</v>
      </c>
      <c r="AN27" s="98"/>
    </row>
    <row r="28" spans="2:41" x14ac:dyDescent="0.25">
      <c r="C28" s="47" t="s">
        <v>22</v>
      </c>
      <c r="D28" s="4" t="s">
        <v>57</v>
      </c>
      <c r="E28" s="4"/>
      <c r="F28" s="4"/>
      <c r="G28" s="4"/>
      <c r="H28" s="4"/>
      <c r="K28" s="47" t="s">
        <v>58</v>
      </c>
      <c r="L28" s="4" t="s">
        <v>59</v>
      </c>
      <c r="M28" s="4"/>
      <c r="N28" s="4"/>
      <c r="S28" s="87" t="str">
        <f>IF('1ERPA'!X10="","",'1ERPA'!X10)</f>
        <v>ALDO ORTEGA PACHECO</v>
      </c>
      <c r="T28" s="87"/>
      <c r="U28" s="87"/>
      <c r="V28" s="87"/>
      <c r="W28" s="87"/>
      <c r="X28" s="87"/>
      <c r="Y28" s="87"/>
      <c r="Z28" s="87"/>
      <c r="AA28" s="87"/>
      <c r="AB28" s="87"/>
      <c r="AC28" s="87"/>
      <c r="AE28" s="83"/>
      <c r="AF28" s="83"/>
      <c r="AG28" s="98"/>
      <c r="AH28" s="83"/>
      <c r="AI28" s="98"/>
      <c r="AJ28" s="98"/>
      <c r="AK28" s="98"/>
      <c r="AL28" s="83"/>
      <c r="AM28" s="98"/>
      <c r="AN28" s="98"/>
    </row>
    <row r="29" spans="2:41" x14ac:dyDescent="0.25">
      <c r="C29" s="47" t="s">
        <v>60</v>
      </c>
      <c r="D29" s="4" t="s">
        <v>61</v>
      </c>
      <c r="E29" s="4"/>
      <c r="F29" s="4"/>
      <c r="G29" s="4"/>
      <c r="H29" s="4"/>
      <c r="K29" s="47" t="s">
        <v>62</v>
      </c>
      <c r="L29" s="4" t="s">
        <v>63</v>
      </c>
      <c r="M29" s="4"/>
      <c r="N29" s="4"/>
      <c r="S29" s="115" t="s">
        <v>26</v>
      </c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E29" s="34" t="s">
        <v>92</v>
      </c>
    </row>
    <row r="31" spans="2:41" x14ac:dyDescent="0.25">
      <c r="B31" s="91" t="s">
        <v>64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</row>
    <row r="32" spans="2:41" x14ac:dyDescent="0.25">
      <c r="B32" s="91" t="s">
        <v>65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 t="s">
        <v>66</v>
      </c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</row>
    <row r="33" spans="1:41" x14ac:dyDescent="0.25">
      <c r="A33" s="47">
        <f t="shared" ref="A33:A38" si="0">A32+1</f>
        <v>1</v>
      </c>
      <c r="B33" s="91" t="str">
        <f>IFERROR(VLOOKUP(A33,'2DOPA'!$E$17:$F$66,2,FALSE),"")</f>
        <v/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131" t="str">
        <f>IF(B33="","",IF(IFERROR(VLOOKUP(B33,'2DOPA'!$F$17:$AO$66,36,FALSE),0)=$AE$29,"SIN DERECHO POR FALTAS",IF(VLOOKUP(B33,'2DOPM'!B20:Y69,22,FALSE)&lt;0.3,IF(VLOOKUP(B33,'2DOPM'!B20:Y69,21,FALSE)&lt;0.3,"NO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3"/>
    </row>
    <row r="34" spans="1:41" x14ac:dyDescent="0.25">
      <c r="A34" s="47">
        <f t="shared" si="0"/>
        <v>2</v>
      </c>
      <c r="B34" s="91" t="str">
        <f>IFERROR(VLOOKUP(A34,'2DOPA'!$E$17:$F$66,2,FALSE),"")</f>
        <v/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131" t="str">
        <f>IF(B34="","",IF(IFERROR(VLOOKUP(B34,'2DOPA'!$F$17:$AO$66,36,FALSE),0)=$AE$29,"SIN DERECHO POR FALTAS",IF(VLOOKUP(B34,'2DOPM'!B21:Y70,22,FALSE)&lt;0.3,IF(VLOOKUP(B34,'2DOPM'!B21:Y70,21,FALSE)&lt;0.3,"NO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3"/>
    </row>
    <row r="35" spans="1:41" x14ac:dyDescent="0.25">
      <c r="A35" s="47">
        <f t="shared" si="0"/>
        <v>3</v>
      </c>
      <c r="B35" s="91" t="str">
        <f>IFERROR(VLOOKUP(A35,'2DOPA'!$E$17:$F$66,2,FALSE),"")</f>
        <v/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131" t="str">
        <f>IF(B35="","",IF(IFERROR(VLOOKUP(B35,'2DOPA'!$F$17:$AO$66,36,FALSE),0)=$AE$29,"SIN DERECHO POR FALTAS",IF(VLOOKUP(B35,'2DOPM'!B22:Y71,22,FALSE)&lt;0.3,IF(VLOOKUP(B35,'2DOPM'!B22:Y71,21,FALSE)&lt;0.3,"NO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3"/>
    </row>
    <row r="36" spans="1:41" x14ac:dyDescent="0.25">
      <c r="A36" s="47">
        <f t="shared" si="0"/>
        <v>4</v>
      </c>
      <c r="B36" s="91" t="str">
        <f>IFERROR(VLOOKUP(A36,'2DOPA'!$E$17:$F$66,2,FALSE),"")</f>
        <v/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131" t="str">
        <f>IF(B36="","",IF(IFERROR(VLOOKUP(B36,'2DOPA'!$F$17:$AO$66,36,FALSE),0)=$AE$29,"SIN DERECHO POR FALTAS",IF(VLOOKUP(B36,'2DOPM'!B24:Y72,22,FALSE)&lt;0.3,IF(VLOOKUP(B36,'2DOPM'!B24:Y72,21,FALSE)&lt;0.3,"NO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3"/>
    </row>
    <row r="37" spans="1:41" x14ac:dyDescent="0.25">
      <c r="A37" s="47">
        <f t="shared" si="0"/>
        <v>5</v>
      </c>
      <c r="B37" s="91" t="str">
        <f>IFERROR(VLOOKUP(A37,'2DOPA'!$E$17:$F$66,2,FALSE),"")</f>
        <v/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131" t="str">
        <f>IF(B37="","",IF(IFERROR(VLOOKUP(B37,'2DOPA'!$F$17:$AO$66,36,FALSE),0)=$AE$29,"SIN DERECHO POR FALTAS",IF(VLOOKUP(B37,'2DOPM'!B25:Y73,22,FALSE)&lt;0.3,IF(VLOOKUP(B37,'2DOPM'!B25:Y73,21,FALSE)&lt;0.3,"NO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3"/>
    </row>
    <row r="38" spans="1:41" x14ac:dyDescent="0.25">
      <c r="A38" s="47">
        <f t="shared" si="0"/>
        <v>6</v>
      </c>
      <c r="B38" s="91" t="str">
        <f>IF('2DOPA'!E16&gt;6,"Y "&amp;'2DOPA'!E16-5&amp;" MÁS REPROBADOS",IFERROR(VLOOKUP(A38,'2DOPA'!$E$17:$F$66,2,FALSE),""))</f>
        <v/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131" t="str">
        <f>IF(IFERROR(VLOOKUP(A38,'2DOPA'!$E$17:$F$66,2,FALSE),"")=B38,IF(B38="","",IF(IFERROR(VLOOKUP(B38,'2DOPA'!$F$17:$AO$66,36,FALSE),0)=$AE$29,"SIN DERECHO POR FALTAS",IF(VLOOKUP(B38,'2DOPM'!B26:Y74,22,FALSE)&lt;0.3,IF(VLOOKUP(B38,'2DOPM'!B26:Y74,21,FALSE)&lt;0.3,"NO ENTREGO, LOS INDICADORES DE DESEMPEÑO Y EVIDENCIAS DE APRENDIZAJE NECESARIAS PARA APROBAR","NO ENTREGO, LOS INDICADORES DE DESEMPEÑO NECESARIOS PARA APROBAR"),"NO ENTREGO, LAS EVIDENCIAS DE APRENDIZAJE NECESARIOS PARA APROBAR"))),"SIN DERECHO POR FALTAS Y/O POR NO ENTREGAR LAS EVIDENCIAS NECESARIAS")</f>
        <v/>
      </c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3"/>
    </row>
    <row r="39" spans="1:41" x14ac:dyDescent="0.25">
      <c r="AC39" s="47" t="str">
        <f>IF('1ERPA'!$C$16&lt;&gt;0,"CONTACTAR A LOS ALUMNOS PARA SABER QUE SUCEDE",IF('1ERPA'!$D$16&lt;&gt;0,"ASESORIAS PARA QUE MEJORE SU CALIFICACIÓN",""))</f>
        <v/>
      </c>
    </row>
    <row r="40" spans="1:41" x14ac:dyDescent="0.25">
      <c r="B40" s="91" t="s">
        <v>67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</row>
    <row r="41" spans="1:41" x14ac:dyDescent="0.25">
      <c r="B41" s="91" t="str">
        <f>IF(AND('2DOPA'!C16&gt;0,'2DOPA'!D16=0),"CONTACTAR A LOS ALUMNOS PARA SABER QUE SUCEDE CON SUS ASISTENCIAS",IF(AND('2DOPA'!C16=0,'2DOPA'!D16&gt;0),"ASESORIAS PARA QUE MEJOREN SUS CALIFICACIONES",IF(AND('2DOPA'!C16&gt;0,'2DOPA'!D16&gt;0),"ASESORIAS PARA QUE MEJOREN SUS CALIFICACIONES Y CONTACTAR A LOS ALUMNOS PARA SABER QUE SUCEDE CON SUS ASISTENCIAS","")))</f>
        <v/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</row>
    <row r="42" spans="1:41" x14ac:dyDescent="0.2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</row>
    <row r="43" spans="1:41" x14ac:dyDescent="0.2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</row>
    <row r="44" spans="1:41" x14ac:dyDescent="0.2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</row>
    <row r="45" spans="1:4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x14ac:dyDescent="0.25">
      <c r="B46" s="91" t="s">
        <v>68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</row>
    <row r="47" spans="1:41" x14ac:dyDescent="0.25">
      <c r="B47" s="91" t="s">
        <v>69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 t="s">
        <v>70</v>
      </c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</row>
    <row r="48" spans="1:4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</row>
    <row r="49" spans="2:4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</row>
    <row r="50" spans="2:41" x14ac:dyDescent="0.2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</row>
    <row r="51" spans="2:41" x14ac:dyDescent="0.2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</row>
  </sheetData>
  <sheetProtection algorithmName="SHA-512" hashValue="AVqc4nskIAwV5wXSshpcsbmFONoVtua5vxCaYEYjc93c+QYWwWDJSIBhGdB7VdN9WQLwKMErnVIiB7kJe/wiGw==" saltValue="ekYQZFz+4/tKw4k+yiDhYQ==" spinCount="100000" sheet="1"/>
  <mergeCells count="69">
    <mergeCell ref="B40:AO40"/>
    <mergeCell ref="B51:U51"/>
    <mergeCell ref="V51:AO51"/>
    <mergeCell ref="B48:U48"/>
    <mergeCell ref="V48:AO48"/>
    <mergeCell ref="B49:U49"/>
    <mergeCell ref="V49:AO49"/>
    <mergeCell ref="B50:U50"/>
    <mergeCell ref="V50:AO50"/>
    <mergeCell ref="B43:AO43"/>
    <mergeCell ref="B44:AO44"/>
    <mergeCell ref="B46:AO46"/>
    <mergeCell ref="B47:U47"/>
    <mergeCell ref="V47:AO47"/>
    <mergeCell ref="B42:AO42"/>
    <mergeCell ref="B31:AO31"/>
    <mergeCell ref="B32:U32"/>
    <mergeCell ref="V32:AO32"/>
    <mergeCell ref="B41:AO41"/>
    <mergeCell ref="B34:U34"/>
    <mergeCell ref="V34:AO34"/>
    <mergeCell ref="B35:U35"/>
    <mergeCell ref="V35:AO35"/>
    <mergeCell ref="B36:U36"/>
    <mergeCell ref="V36:AO36"/>
    <mergeCell ref="B33:U33"/>
    <mergeCell ref="V33:AO33"/>
    <mergeCell ref="B37:U37"/>
    <mergeCell ref="V37:AO37"/>
    <mergeCell ref="B38:U38"/>
    <mergeCell ref="V38:AO38"/>
    <mergeCell ref="S29:AC29"/>
    <mergeCell ref="E22:G22"/>
    <mergeCell ref="Q22:Q23"/>
    <mergeCell ref="R22:R23"/>
    <mergeCell ref="AL22:AL23"/>
    <mergeCell ref="E23:G23"/>
    <mergeCell ref="AA23:AC23"/>
    <mergeCell ref="AI23:AK23"/>
    <mergeCell ref="AE27:AF28"/>
    <mergeCell ref="AG27:AG28"/>
    <mergeCell ref="AH27:AH28"/>
    <mergeCell ref="AI27:AK28"/>
    <mergeCell ref="AL27:AL28"/>
    <mergeCell ref="C18:I20"/>
    <mergeCell ref="L18:V20"/>
    <mergeCell ref="Y18:AE20"/>
    <mergeCell ref="AH18:AN20"/>
    <mergeCell ref="AM27:AN28"/>
    <mergeCell ref="S28:AC28"/>
    <mergeCell ref="AM22:AM23"/>
    <mergeCell ref="C10:I12"/>
    <mergeCell ref="L10:V12"/>
    <mergeCell ref="Y10:AE12"/>
    <mergeCell ref="AH10:AN12"/>
    <mergeCell ref="S14:S15"/>
    <mergeCell ref="T14:T15"/>
    <mergeCell ref="AL14:AL15"/>
    <mergeCell ref="AM14:AM15"/>
    <mergeCell ref="D15:H15"/>
    <mergeCell ref="N15:R15"/>
    <mergeCell ref="AA15:AC15"/>
    <mergeCell ref="AI15:AK15"/>
    <mergeCell ref="AD1:AO2"/>
    <mergeCell ref="AF3:AO3"/>
    <mergeCell ref="F4:P7"/>
    <mergeCell ref="AA6:AB6"/>
    <mergeCell ref="AD6:AF6"/>
    <mergeCell ref="AI6:AN6"/>
  </mergeCells>
  <printOptions horizontalCentered="1" verticalCentered="1"/>
  <pageMargins left="0.39370078740157483" right="0.39370078740157483" top="0.78740157480314965" bottom="0.39370078740157483" header="0" footer="0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Z67"/>
  <sheetViews>
    <sheetView zoomScale="90" zoomScaleNormal="90" workbookViewId="0">
      <selection sqref="A1:AZ1"/>
    </sheetView>
  </sheetViews>
  <sheetFormatPr baseColWidth="10" defaultColWidth="3" defaultRowHeight="11.25" x14ac:dyDescent="0.25"/>
  <cols>
    <col min="1" max="1" width="3" style="47" customWidth="1"/>
    <col min="2" max="5" width="3" style="47" hidden="1" customWidth="1"/>
    <col min="6" max="6" width="38.85546875" style="47" bestFit="1" customWidth="1"/>
    <col min="7" max="36" width="3" style="47" customWidth="1"/>
    <col min="37" max="40" width="3.5703125" style="47" customWidth="1"/>
    <col min="41" max="41" width="2.7109375" style="47" bestFit="1" customWidth="1"/>
    <col min="42" max="42" width="6.7109375" style="47" customWidth="1"/>
    <col min="43" max="52" width="3.5703125" style="47" customWidth="1"/>
    <col min="53" max="249" width="11.42578125" style="47" customWidth="1"/>
    <col min="250" max="250" width="3" style="47" customWidth="1"/>
    <col min="251" max="251" width="30" style="47" bestFit="1" customWidth="1"/>
    <col min="252" max="16384" width="3" style="47"/>
  </cols>
  <sheetData>
    <row r="1" spans="1:52" ht="15" customHeight="1" x14ac:dyDescent="0.25">
      <c r="A1" s="83" t="s">
        <v>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4"/>
      <c r="R2" s="4"/>
      <c r="S2" s="4"/>
      <c r="T2" s="4"/>
      <c r="U2" s="4"/>
      <c r="V2" s="83" t="s">
        <v>81</v>
      </c>
      <c r="W2" s="83"/>
      <c r="X2" s="83"/>
      <c r="Y2" s="83"/>
      <c r="Z2" s="83"/>
      <c r="AA2" s="83"/>
      <c r="AB2" s="83" t="str">
        <f>IF('1ERPA'!W2="","",'1ERPA'!W2)</f>
        <v>2018-2019</v>
      </c>
      <c r="AC2" s="83"/>
      <c r="AD2" s="83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52" ht="15" customHeight="1" x14ac:dyDescent="0.25">
      <c r="A3" s="83" t="s">
        <v>86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</row>
    <row r="4" spans="1:52" ht="11.25" customHeight="1" x14ac:dyDescent="0.25"/>
    <row r="5" spans="1:52" ht="11.25" customHeight="1" x14ac:dyDescent="0.25">
      <c r="F5" s="3"/>
      <c r="H5" s="1"/>
      <c r="I5" s="1"/>
      <c r="J5" s="1"/>
      <c r="K5" s="60"/>
      <c r="L5" s="2" t="s">
        <v>10</v>
      </c>
      <c r="M5" s="87" t="str">
        <f>IF('1ERPA'!M5="","",'1ERPA'!M5)</f>
        <v>Ingeniería en Sistemas Computacionales</v>
      </c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60"/>
      <c r="Z5" s="1"/>
      <c r="AB5" s="1"/>
      <c r="AC5" s="2" t="s">
        <v>11</v>
      </c>
      <c r="AD5" s="134" t="str">
        <f>IF('1ERPA'!AD5="","",'1ERPA'!AD5)</f>
        <v>SEGURIDAD INFORMÁTICA Y DE REDES</v>
      </c>
      <c r="AE5" s="134"/>
      <c r="AF5" s="134"/>
      <c r="AG5" s="134"/>
      <c r="AH5" s="134"/>
      <c r="AI5" s="134"/>
      <c r="AJ5" s="1"/>
    </row>
    <row r="6" spans="1:52" ht="11.25" customHeight="1" x14ac:dyDescent="0.25"/>
    <row r="7" spans="1:52" ht="11.25" customHeight="1" x14ac:dyDescent="0.25">
      <c r="F7" s="3"/>
      <c r="G7" s="1"/>
      <c r="J7" s="3" t="str">
        <f>'1ERPA'!J7</f>
        <v>CUATRIMESTRE:</v>
      </c>
      <c r="K7" s="87" t="str">
        <f>IF('1ERPA'!K7="","",'1ERPA'!K7)</f>
        <v>QUINTO</v>
      </c>
      <c r="L7" s="87"/>
      <c r="M7" s="87"/>
      <c r="P7" s="3" t="s">
        <v>12</v>
      </c>
      <c r="Q7" s="49" t="str">
        <f>IF('1ERPA'!Q7="","",'1ERPA'!Q7)</f>
        <v>A</v>
      </c>
      <c r="U7" s="3" t="s">
        <v>13</v>
      </c>
      <c r="V7" s="49" t="str">
        <f>IF('1ERPA'!V7="","",'1ERPA'!V7)</f>
        <v>A</v>
      </c>
    </row>
    <row r="8" spans="1:52" ht="11.25" customHeight="1" x14ac:dyDescent="0.25">
      <c r="F8" s="3"/>
      <c r="G8" s="1"/>
      <c r="J8" s="3"/>
      <c r="K8" s="60"/>
      <c r="L8" s="60"/>
      <c r="M8" s="60"/>
      <c r="P8" s="3"/>
      <c r="Q8" s="60"/>
      <c r="U8" s="3"/>
      <c r="V8" s="60"/>
    </row>
    <row r="9" spans="1:52" ht="15" customHeight="1" x14ac:dyDescent="0.25">
      <c r="A9" s="88" t="s">
        <v>14</v>
      </c>
      <c r="B9" s="51"/>
      <c r="C9" s="51"/>
      <c r="D9" s="51"/>
      <c r="E9" s="51"/>
      <c r="F9" s="91" t="s">
        <v>15</v>
      </c>
      <c r="H9" s="5" t="s">
        <v>16</v>
      </c>
      <c r="L9" s="47" t="s">
        <v>17</v>
      </c>
      <c r="M9" s="5" t="s">
        <v>18</v>
      </c>
      <c r="T9" s="5"/>
      <c r="X9" s="4"/>
      <c r="Y9" s="4"/>
      <c r="Z9" s="4"/>
      <c r="AA9" s="4"/>
      <c r="AF9" s="4"/>
      <c r="AG9" s="4"/>
      <c r="AH9" s="4"/>
      <c r="AI9" s="4"/>
      <c r="AK9" s="86" t="s">
        <v>19</v>
      </c>
      <c r="AL9" s="86" t="s">
        <v>20</v>
      </c>
      <c r="AM9" s="86" t="s">
        <v>21</v>
      </c>
      <c r="AN9" s="97" t="s">
        <v>78</v>
      </c>
      <c r="AO9" s="97"/>
      <c r="AP9" s="97"/>
      <c r="AQ9" s="97"/>
      <c r="AR9" s="108" t="s">
        <v>30</v>
      </c>
      <c r="AS9" s="109"/>
      <c r="AT9" s="110"/>
      <c r="AU9" s="108" t="s">
        <v>74</v>
      </c>
      <c r="AV9" s="109"/>
      <c r="AW9" s="110"/>
      <c r="AX9" s="86" t="s">
        <v>71</v>
      </c>
      <c r="AY9" s="86" t="s">
        <v>72</v>
      </c>
      <c r="AZ9" s="86" t="s">
        <v>73</v>
      </c>
    </row>
    <row r="10" spans="1:52" ht="15" customHeight="1" x14ac:dyDescent="0.25">
      <c r="A10" s="89"/>
      <c r="B10" s="52"/>
      <c r="C10" s="52"/>
      <c r="D10" s="52"/>
      <c r="E10" s="52"/>
      <c r="F10" s="91"/>
      <c r="L10" s="47" t="s">
        <v>22</v>
      </c>
      <c r="M10" s="5" t="s">
        <v>23</v>
      </c>
      <c r="X10" s="87" t="str">
        <f>IF('1ERPA'!X10="","",'1ERPA'!X10)</f>
        <v>ALDO ORTEGA PACHECO</v>
      </c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K10" s="86"/>
      <c r="AL10" s="86"/>
      <c r="AM10" s="86"/>
      <c r="AN10" s="86" t="s">
        <v>27</v>
      </c>
      <c r="AO10" s="86"/>
      <c r="AP10" s="86" t="s">
        <v>28</v>
      </c>
      <c r="AQ10" s="86" t="s">
        <v>29</v>
      </c>
      <c r="AR10" s="137"/>
      <c r="AS10" s="120"/>
      <c r="AT10" s="138"/>
      <c r="AU10" s="137"/>
      <c r="AV10" s="120"/>
      <c r="AW10" s="138"/>
      <c r="AX10" s="86"/>
      <c r="AY10" s="86"/>
      <c r="AZ10" s="86"/>
    </row>
    <row r="11" spans="1:52" ht="15" customHeight="1" x14ac:dyDescent="0.25">
      <c r="A11" s="89"/>
      <c r="B11" s="52"/>
      <c r="C11" s="52"/>
      <c r="D11" s="52"/>
      <c r="E11" s="52"/>
      <c r="F11" s="91"/>
      <c r="L11" s="47" t="s">
        <v>24</v>
      </c>
      <c r="M11" s="5" t="s">
        <v>25</v>
      </c>
      <c r="X11" s="87" t="s">
        <v>26</v>
      </c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K11" s="86"/>
      <c r="AL11" s="86"/>
      <c r="AM11" s="86"/>
      <c r="AN11" s="86"/>
      <c r="AO11" s="86"/>
      <c r="AP11" s="86"/>
      <c r="AQ11" s="86"/>
      <c r="AR11" s="100" t="s">
        <v>21</v>
      </c>
      <c r="AS11" s="100" t="s">
        <v>27</v>
      </c>
      <c r="AT11" s="100" t="s">
        <v>29</v>
      </c>
      <c r="AU11" s="100" t="s">
        <v>21</v>
      </c>
      <c r="AV11" s="100" t="s">
        <v>27</v>
      </c>
      <c r="AW11" s="100" t="s">
        <v>29</v>
      </c>
      <c r="AX11" s="86"/>
      <c r="AY11" s="86"/>
      <c r="AZ11" s="86"/>
    </row>
    <row r="12" spans="1:52" ht="87" customHeight="1" x14ac:dyDescent="0.25">
      <c r="A12" s="89"/>
      <c r="B12" s="52"/>
      <c r="C12" s="52"/>
      <c r="D12" s="52"/>
      <c r="E12" s="52"/>
      <c r="F12" s="91"/>
      <c r="G12" s="92" t="s">
        <v>74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2"/>
      <c r="AK12" s="86"/>
      <c r="AL12" s="86"/>
      <c r="AM12" s="86"/>
      <c r="AN12" s="86"/>
      <c r="AO12" s="86"/>
      <c r="AP12" s="86"/>
      <c r="AQ12" s="86"/>
      <c r="AR12" s="139"/>
      <c r="AS12" s="139"/>
      <c r="AT12" s="139"/>
      <c r="AU12" s="139"/>
      <c r="AV12" s="139"/>
      <c r="AW12" s="139"/>
      <c r="AX12" s="86"/>
      <c r="AY12" s="86"/>
      <c r="AZ12" s="86"/>
    </row>
    <row r="13" spans="1:52" ht="11.25" customHeight="1" x14ac:dyDescent="0.2">
      <c r="A13" s="89"/>
      <c r="B13" s="10"/>
      <c r="C13" s="10"/>
      <c r="D13" s="10"/>
      <c r="E13" s="10"/>
      <c r="F13" s="92"/>
      <c r="G13" s="104" t="s">
        <v>98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3" t="s">
        <v>40</v>
      </c>
      <c r="V13" s="103"/>
      <c r="W13" s="106" t="s">
        <v>99</v>
      </c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7"/>
      <c r="AK13" s="99"/>
      <c r="AL13" s="86"/>
      <c r="AM13" s="86"/>
      <c r="AN13" s="86"/>
      <c r="AO13" s="86"/>
      <c r="AP13" s="86"/>
      <c r="AQ13" s="86"/>
      <c r="AR13" s="139"/>
      <c r="AS13" s="139"/>
      <c r="AT13" s="139"/>
      <c r="AU13" s="139"/>
      <c r="AV13" s="139"/>
      <c r="AW13" s="139"/>
      <c r="AX13" s="86"/>
      <c r="AY13" s="86"/>
      <c r="AZ13" s="86"/>
    </row>
    <row r="14" spans="1:52" x14ac:dyDescent="0.2">
      <c r="A14" s="89"/>
      <c r="B14" s="10"/>
      <c r="C14" s="10"/>
      <c r="D14" s="10"/>
      <c r="E14" s="10"/>
      <c r="F14" s="92"/>
      <c r="G14" s="27" t="s">
        <v>97</v>
      </c>
      <c r="H14" s="27" t="s">
        <v>97</v>
      </c>
      <c r="I14" s="27" t="s">
        <v>97</v>
      </c>
      <c r="J14" s="27" t="s">
        <v>97</v>
      </c>
      <c r="K14" s="27" t="s">
        <v>97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99"/>
      <c r="AL14" s="86"/>
      <c r="AM14" s="100"/>
      <c r="AN14" s="86"/>
      <c r="AO14" s="86"/>
      <c r="AP14" s="86"/>
      <c r="AQ14" s="86"/>
      <c r="AR14" s="139"/>
      <c r="AS14" s="139"/>
      <c r="AT14" s="139"/>
      <c r="AU14" s="139"/>
      <c r="AV14" s="139"/>
      <c r="AW14" s="139"/>
      <c r="AX14" s="86"/>
      <c r="AY14" s="86"/>
      <c r="AZ14" s="86"/>
    </row>
    <row r="15" spans="1:52" ht="11.25" customHeight="1" x14ac:dyDescent="0.2">
      <c r="A15" s="89"/>
      <c r="B15" s="52"/>
      <c r="C15" s="52"/>
      <c r="D15" s="52"/>
      <c r="E15" s="52"/>
      <c r="F15" s="91"/>
      <c r="G15" s="28">
        <v>19</v>
      </c>
      <c r="H15" s="27">
        <v>26</v>
      </c>
      <c r="I15" s="27">
        <v>2</v>
      </c>
      <c r="J15" s="27">
        <v>9</v>
      </c>
      <c r="K15" s="27">
        <v>16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9"/>
      <c r="AK15" s="93">
        <f>COUNT(G15:AJ15)</f>
        <v>5</v>
      </c>
      <c r="AL15" s="94">
        <f>SUM(AL17:AL44)</f>
        <v>0</v>
      </c>
      <c r="AM15" s="135">
        <f>100/AK15</f>
        <v>20</v>
      </c>
      <c r="AN15" s="86" t="s">
        <v>79</v>
      </c>
      <c r="AO15" s="86" t="s">
        <v>80</v>
      </c>
      <c r="AP15" s="86"/>
      <c r="AQ15" s="91">
        <v>50</v>
      </c>
      <c r="AR15" s="139"/>
      <c r="AS15" s="139"/>
      <c r="AT15" s="139"/>
      <c r="AU15" s="139"/>
      <c r="AV15" s="139"/>
      <c r="AW15" s="139"/>
      <c r="AX15" s="86"/>
      <c r="AY15" s="86"/>
      <c r="AZ15" s="86"/>
    </row>
    <row r="16" spans="1:52" x14ac:dyDescent="0.25">
      <c r="A16" s="90"/>
      <c r="B16" s="53"/>
      <c r="C16" s="53">
        <f>COUNTIF(C17:C67,"=1")</f>
        <v>0</v>
      </c>
      <c r="D16" s="53">
        <f>COUNTIF(D17:D67,"=1")</f>
        <v>8</v>
      </c>
      <c r="E16" s="53">
        <f>C16+D16</f>
        <v>8</v>
      </c>
      <c r="F16" s="91"/>
      <c r="G16" s="30">
        <v>3</v>
      </c>
      <c r="H16" s="56">
        <v>3</v>
      </c>
      <c r="I16" s="30">
        <v>3</v>
      </c>
      <c r="J16" s="56">
        <v>3</v>
      </c>
      <c r="K16" s="30">
        <v>3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31"/>
      <c r="AK16" s="93"/>
      <c r="AL16" s="94"/>
      <c r="AM16" s="136"/>
      <c r="AN16" s="86"/>
      <c r="AO16" s="86"/>
      <c r="AP16" s="86"/>
      <c r="AQ16" s="91"/>
      <c r="AR16" s="140"/>
      <c r="AS16" s="140"/>
      <c r="AT16" s="140"/>
      <c r="AU16" s="140"/>
      <c r="AV16" s="140"/>
      <c r="AW16" s="140"/>
      <c r="AX16" s="86"/>
      <c r="AY16" s="86"/>
      <c r="AZ16" s="86"/>
    </row>
    <row r="17" spans="1:52" ht="11.25" customHeight="1" x14ac:dyDescent="0.25">
      <c r="A17" s="54">
        <f>IF(F17="","",1)</f>
        <v>1</v>
      </c>
      <c r="B17" s="54">
        <f t="shared" ref="B17:B67" si="0">AO17</f>
        <v>3</v>
      </c>
      <c r="C17" s="54">
        <f>IF(B17="SD/F",1,0)</f>
        <v>0</v>
      </c>
      <c r="D17" s="54">
        <f>IF(B17&lt;6,1,0)</f>
        <v>1</v>
      </c>
      <c r="E17" s="54">
        <f>IF(B17="SD/F",1,IF(B17&lt;6,1,0))</f>
        <v>1</v>
      </c>
      <c r="F17" s="26" t="str">
        <f>IF('1ERPA'!F17="","",'1ERPA'!F17)</f>
        <v>GUZMAN SANTOS ALAN</v>
      </c>
      <c r="G17" s="71" t="s">
        <v>90</v>
      </c>
      <c r="H17" s="71" t="s">
        <v>90</v>
      </c>
      <c r="I17" s="71" t="s">
        <v>90</v>
      </c>
      <c r="J17" s="71" t="s">
        <v>90</v>
      </c>
      <c r="K17" s="71" t="s">
        <v>90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54">
        <f>IF(G17="","",COUNTIF(G17:AJ17,"A")+COUNTIF(G17:AJ17,"J"))</f>
        <v>5</v>
      </c>
      <c r="AL17" s="54">
        <f>IF(AK17="","",COUNTIF(G17:AJ17,"F"))</f>
        <v>0</v>
      </c>
      <c r="AM17" s="55">
        <f>IF(AK17="","",($AK$15-AL17)*$AM$15)</f>
        <v>100</v>
      </c>
      <c r="AN17" s="55">
        <f>IF('3ERPM'!W20="","",IF('3ERPM'!W20=0,"",('3ERPM'!W20)*100))</f>
        <v>28.900000000000002</v>
      </c>
      <c r="AO17" s="54">
        <f>IF(AM17&lt;80,"SD/F",IF(AN17="","",IF(AN17&gt;=96,10,IF(AN17&gt;=86,9,IF(AN17&gt;=76,8,IF(AN17&gt;=66,7,IF(AN17&gt;=56,6,IF(AN17&gt;=46,5,IF(AN17&gt;=36,4,IF(AN17&gt;=26,3,IF(AN17&gt;=16,2,IF(AN17&gt;=6,1,IF(AN17&gt;=0,0,"")))))))))))))</f>
        <v>3</v>
      </c>
      <c r="AP17" s="54" t="str">
        <f>IF(AM17&lt;80,"SD/F",IF(AO17="","",IF(AO17&gt;=9.6,"DIEZ",IF(AO17&gt;=8.6,"NUEVE",IF(AO17&gt;=7.6,"OCHO",IF(AO17&gt;=6.6,"SIETE",IF(AO17&gt;=5.6,"SEIS",IF(AO17&gt;=4.6,"CINCO",IF(AO17&gt;=3.6,"CUATRO",IF(AO17&gt;=2.6,"TRES",IF(AO17&gt;=1.6,"DOS",IF(AO17&gt;=0.6,"UNO",IF(AO17&gt;=0,"CERO","")))))))))))))</f>
        <v>TRES</v>
      </c>
      <c r="AQ17" s="55">
        <f>IF(AP17="","",IF(AP17="SD/F",0,($AQ$15/10)*AO17))</f>
        <v>15</v>
      </c>
      <c r="AR17" s="55">
        <f>'1ERPA'!AM17</f>
        <v>100</v>
      </c>
      <c r="AS17" s="55">
        <f>'1ERPA'!AO17</f>
        <v>9</v>
      </c>
      <c r="AT17" s="55">
        <f>'1ERPA'!AQ17</f>
        <v>22.5</v>
      </c>
      <c r="AU17" s="55">
        <f>'2DOPA'!AM17</f>
        <v>100</v>
      </c>
      <c r="AV17" s="55">
        <f>'2DOPA'!AO17</f>
        <v>10</v>
      </c>
      <c r="AW17" s="55">
        <f>'2DOPA'!AQ17</f>
        <v>25</v>
      </c>
      <c r="AX17" s="55">
        <f t="shared" ref="AX17" si="1">IF(AM17="","",AVERAGE(AM17,AR17,AU17))</f>
        <v>100</v>
      </c>
      <c r="AY17" s="55">
        <f>IF(AO17="","",AVERAGE(AO17,AS17,AV17))</f>
        <v>7.333333333333333</v>
      </c>
      <c r="AZ17" s="54">
        <f>IF(AQ17="","",SUM(AQ17,AT17,AW17))</f>
        <v>62.5</v>
      </c>
    </row>
    <row r="18" spans="1:52" x14ac:dyDescent="0.25">
      <c r="A18" s="54">
        <f>IF(F18="","",A17+1)</f>
        <v>2</v>
      </c>
      <c r="B18" s="54">
        <f t="shared" si="0"/>
        <v>3</v>
      </c>
      <c r="C18" s="54">
        <f t="shared" ref="C18:C67" si="2">IF(B18="SD/F",1,0)</f>
        <v>0</v>
      </c>
      <c r="D18" s="54">
        <f t="shared" ref="D18:D67" si="3">IF(B18&lt;6,1,0)</f>
        <v>1</v>
      </c>
      <c r="E18" s="54">
        <f>IF(B18="SD/F",E17+1,IF(B18&lt;6,E17+1,E17))</f>
        <v>2</v>
      </c>
      <c r="F18" s="26" t="str">
        <f>IF('1ERPA'!F18="","",'1ERPA'!F18)</f>
        <v>ILLAN MONJARDIN JOSE LUIS</v>
      </c>
      <c r="G18" s="71" t="s">
        <v>90</v>
      </c>
      <c r="H18" s="71" t="s">
        <v>90</v>
      </c>
      <c r="I18" s="71" t="s">
        <v>90</v>
      </c>
      <c r="J18" s="71" t="s">
        <v>90</v>
      </c>
      <c r="K18" s="71" t="s">
        <v>90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54">
        <f t="shared" ref="AK18:AK24" si="4">IF(G18="","",COUNTIF(G18:AJ18,"A")+COUNTIF(G18:AJ18,"J"))</f>
        <v>5</v>
      </c>
      <c r="AL18" s="54">
        <f t="shared" ref="AL18:AL24" si="5">IF(AK18="","",COUNTIF(G18:AJ18,"F"))</f>
        <v>0</v>
      </c>
      <c r="AM18" s="55">
        <f t="shared" ref="AM18:AM24" si="6">IF(AK18="","",($AK$15-AL18)*$AM$15)</f>
        <v>100</v>
      </c>
      <c r="AN18" s="55">
        <f>IF('3ERPM'!W21="","",IF('3ERPM'!W21=0,"",('3ERPM'!W21)*100))</f>
        <v>29.500000000000004</v>
      </c>
      <c r="AO18" s="54">
        <f t="shared" ref="AO18:AO24" si="7">IF(AM18&lt;80,"SD/F",IF(AN18="","",IF(AN18&gt;=96,10,IF(AN18&gt;=86,9,IF(AN18&gt;=76,8,IF(AN18&gt;=66,7,IF(AN18&gt;=56,6,IF(AN18&gt;=46,5,IF(AN18&gt;=36,4,IF(AN18&gt;=26,3,IF(AN18&gt;=16,2,IF(AN18&gt;=6,1,IF(AN18&gt;=0,0,"")))))))))))))</f>
        <v>3</v>
      </c>
      <c r="AP18" s="54" t="str">
        <f t="shared" ref="AP18:AP24" si="8">IF(AM18&lt;80,"SD/F",IF(AO18="","",IF(AO18&gt;=9.6,"DIEZ",IF(AO18&gt;=8.6,"NUEVE",IF(AO18&gt;=7.6,"OCHO",IF(AO18&gt;=6.6,"SIETE",IF(AO18&gt;=5.6,"SEIS",IF(AO18&gt;=4.6,"CINCO",IF(AO18&gt;=3.6,"CUATRO",IF(AO18&gt;=2.6,"TRES",IF(AO18&gt;=1.6,"DOS",IF(AO18&gt;=0.6,"UNO",IF(AO18&gt;=0,"CERO","")))))))))))))</f>
        <v>TRES</v>
      </c>
      <c r="AQ18" s="55">
        <f t="shared" ref="AQ18:AQ24" si="9">IF(AP18="","",IF(AP18="SD/F",0,($AQ$15/10)*AO18))</f>
        <v>15</v>
      </c>
      <c r="AR18" s="55">
        <f>'1ERPA'!AM18</f>
        <v>100</v>
      </c>
      <c r="AS18" s="55">
        <f>'1ERPA'!AO18</f>
        <v>9</v>
      </c>
      <c r="AT18" s="55">
        <f>'1ERPA'!AQ18</f>
        <v>22.5</v>
      </c>
      <c r="AU18" s="55">
        <f>'2DOPA'!AM18</f>
        <v>100</v>
      </c>
      <c r="AV18" s="55">
        <f>'2DOPA'!AO18</f>
        <v>10</v>
      </c>
      <c r="AW18" s="55">
        <f>'2DOPA'!AQ18</f>
        <v>25</v>
      </c>
      <c r="AX18" s="55">
        <f t="shared" ref="AX18:AX24" si="10">IF(AM18="","",AVERAGE(AM18,AR18,AU18))</f>
        <v>100</v>
      </c>
      <c r="AY18" s="55">
        <f t="shared" ref="AY18:AY24" si="11">IF(AO18="","",AVERAGE(AO18,AS18,AV18))</f>
        <v>7.333333333333333</v>
      </c>
      <c r="AZ18" s="54">
        <f t="shared" ref="AZ18:AZ24" si="12">IF(AQ18="","",SUM(AQ18,AT18,AW18))</f>
        <v>62.5</v>
      </c>
    </row>
    <row r="19" spans="1:52" ht="11.25" customHeight="1" x14ac:dyDescent="0.25">
      <c r="A19" s="54">
        <f t="shared" ref="A19:A67" si="13">IF(F19="","",A18+1)</f>
        <v>3</v>
      </c>
      <c r="B19" s="54">
        <f t="shared" si="0"/>
        <v>3</v>
      </c>
      <c r="C19" s="54">
        <f t="shared" si="2"/>
        <v>0</v>
      </c>
      <c r="D19" s="54">
        <f t="shared" si="3"/>
        <v>1</v>
      </c>
      <c r="E19" s="54">
        <f t="shared" ref="E19:E67" si="14">IF(B19="SD/F",E18+1,IF(B19&lt;6,E18+1,E18))</f>
        <v>3</v>
      </c>
      <c r="F19" s="26" t="str">
        <f>IF('1ERPA'!F19="","",'1ERPA'!F19)</f>
        <v xml:space="preserve">LA MADRID GONZALEZ FERNANDA ISABEL </v>
      </c>
      <c r="G19" s="71" t="s">
        <v>90</v>
      </c>
      <c r="H19" s="71" t="s">
        <v>90</v>
      </c>
      <c r="I19" s="71" t="s">
        <v>90</v>
      </c>
      <c r="J19" s="71" t="s">
        <v>90</v>
      </c>
      <c r="K19" s="71" t="s">
        <v>90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54">
        <f t="shared" si="4"/>
        <v>5</v>
      </c>
      <c r="AL19" s="54">
        <f t="shared" si="5"/>
        <v>0</v>
      </c>
      <c r="AM19" s="55">
        <f t="shared" si="6"/>
        <v>100</v>
      </c>
      <c r="AN19" s="55">
        <f>IF('3ERPM'!W22="","",IF('3ERPM'!W22=0,"",('3ERPM'!W22)*100))</f>
        <v>29.500000000000004</v>
      </c>
      <c r="AO19" s="54">
        <f t="shared" si="7"/>
        <v>3</v>
      </c>
      <c r="AP19" s="54" t="str">
        <f t="shared" si="8"/>
        <v>TRES</v>
      </c>
      <c r="AQ19" s="55">
        <f t="shared" si="9"/>
        <v>15</v>
      </c>
      <c r="AR19" s="55">
        <f>'1ERPA'!AM19</f>
        <v>100</v>
      </c>
      <c r="AS19" s="55">
        <f>'1ERPA'!AO19</f>
        <v>8</v>
      </c>
      <c r="AT19" s="55">
        <f>'1ERPA'!AQ19</f>
        <v>20</v>
      </c>
      <c r="AU19" s="55">
        <f>'2DOPA'!AM19</f>
        <v>90</v>
      </c>
      <c r="AV19" s="55">
        <f>'2DOPA'!AO19</f>
        <v>7</v>
      </c>
      <c r="AW19" s="55">
        <f>'2DOPA'!AQ19</f>
        <v>17.5</v>
      </c>
      <c r="AX19" s="55">
        <f t="shared" si="10"/>
        <v>96.666666666666671</v>
      </c>
      <c r="AY19" s="55">
        <f t="shared" si="11"/>
        <v>6</v>
      </c>
      <c r="AZ19" s="54">
        <f t="shared" si="12"/>
        <v>52.5</v>
      </c>
    </row>
    <row r="20" spans="1:52" ht="11.25" customHeight="1" x14ac:dyDescent="0.25">
      <c r="A20" s="54">
        <f t="shared" ref="A20:A24" si="15">IF(F20="","",A19+1)</f>
        <v>4</v>
      </c>
      <c r="B20" s="54">
        <f>AO20</f>
        <v>3</v>
      </c>
      <c r="C20" s="54">
        <f>IF(B20="SD/F",1,0)</f>
        <v>0</v>
      </c>
      <c r="D20" s="54">
        <f>IF(B20&lt;6,1,0)</f>
        <v>1</v>
      </c>
      <c r="E20" s="54">
        <f>IF(B20="SD/F",E19+1,IF(B20&lt;6,E19+1,E19))</f>
        <v>4</v>
      </c>
      <c r="F20" s="26" t="str">
        <f>IF('1ERPA'!F20="","",'1ERPA'!F20)</f>
        <v>LOPEZ CASTRO GLORIA KARINA</v>
      </c>
      <c r="G20" s="71" t="s">
        <v>90</v>
      </c>
      <c r="H20" s="71" t="s">
        <v>90</v>
      </c>
      <c r="I20" s="71" t="s">
        <v>90</v>
      </c>
      <c r="J20" s="71" t="s">
        <v>90</v>
      </c>
      <c r="K20" s="71" t="s">
        <v>90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54">
        <f t="shared" si="4"/>
        <v>5</v>
      </c>
      <c r="AL20" s="54">
        <f t="shared" si="5"/>
        <v>0</v>
      </c>
      <c r="AM20" s="55">
        <f t="shared" si="6"/>
        <v>100</v>
      </c>
      <c r="AN20" s="55">
        <f>IF('3ERPM'!W23="","",IF('3ERPM'!W23=0,"",('3ERPM'!W23)*100))</f>
        <v>29.500000000000004</v>
      </c>
      <c r="AO20" s="54">
        <f t="shared" si="7"/>
        <v>3</v>
      </c>
      <c r="AP20" s="54" t="str">
        <f t="shared" si="8"/>
        <v>TRES</v>
      </c>
      <c r="AQ20" s="55">
        <f t="shared" si="9"/>
        <v>15</v>
      </c>
      <c r="AR20" s="55">
        <f>'1ERPA'!AM20</f>
        <v>100</v>
      </c>
      <c r="AS20" s="55">
        <f>'1ERPA'!AO20</f>
        <v>9</v>
      </c>
      <c r="AT20" s="55">
        <f>'1ERPA'!AQ20</f>
        <v>22.5</v>
      </c>
      <c r="AU20" s="55">
        <f>'2DOPA'!AM20</f>
        <v>100</v>
      </c>
      <c r="AV20" s="55">
        <f>'2DOPA'!AO20</f>
        <v>10</v>
      </c>
      <c r="AW20" s="55">
        <f>'2DOPA'!AQ20</f>
        <v>25</v>
      </c>
      <c r="AX20" s="55">
        <f t="shared" si="10"/>
        <v>100</v>
      </c>
      <c r="AY20" s="55">
        <f t="shared" si="11"/>
        <v>7.333333333333333</v>
      </c>
      <c r="AZ20" s="54">
        <f t="shared" si="12"/>
        <v>62.5</v>
      </c>
    </row>
    <row r="21" spans="1:52" x14ac:dyDescent="0.25">
      <c r="A21" s="54">
        <f t="shared" si="15"/>
        <v>5</v>
      </c>
      <c r="B21" s="54">
        <f t="shared" si="0"/>
        <v>3</v>
      </c>
      <c r="C21" s="54">
        <f t="shared" si="2"/>
        <v>0</v>
      </c>
      <c r="D21" s="54">
        <f t="shared" si="3"/>
        <v>1</v>
      </c>
      <c r="E21" s="54">
        <f>IF(B21="SD/F",E19+1,IF(B21&lt;6,E19+1,E19))</f>
        <v>4</v>
      </c>
      <c r="F21" s="26" t="str">
        <f>IF('1ERPA'!F21="","",'1ERPA'!F21)</f>
        <v>GUZMAN SANTOS ALAN</v>
      </c>
      <c r="G21" s="71" t="s">
        <v>90</v>
      </c>
      <c r="H21" s="71" t="s">
        <v>90</v>
      </c>
      <c r="I21" s="71" t="s">
        <v>90</v>
      </c>
      <c r="J21" s="71" t="s">
        <v>90</v>
      </c>
      <c r="K21" s="71" t="s">
        <v>90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54">
        <f t="shared" si="4"/>
        <v>5</v>
      </c>
      <c r="AL21" s="54">
        <f t="shared" si="5"/>
        <v>0</v>
      </c>
      <c r="AM21" s="55">
        <f t="shared" si="6"/>
        <v>100</v>
      </c>
      <c r="AN21" s="55">
        <f>IF('3ERPM'!W24="","",IF('3ERPM'!W24=0,"",('3ERPM'!W24)*100))</f>
        <v>29.500000000000004</v>
      </c>
      <c r="AO21" s="54">
        <f t="shared" si="7"/>
        <v>3</v>
      </c>
      <c r="AP21" s="54" t="str">
        <f t="shared" si="8"/>
        <v>TRES</v>
      </c>
      <c r="AQ21" s="55">
        <f t="shared" si="9"/>
        <v>15</v>
      </c>
      <c r="AR21" s="55">
        <f>'1ERPA'!AM21</f>
        <v>100</v>
      </c>
      <c r="AS21" s="55">
        <f>'1ERPA'!AO21</f>
        <v>9</v>
      </c>
      <c r="AT21" s="55">
        <f>'1ERPA'!AQ21</f>
        <v>22.5</v>
      </c>
      <c r="AU21" s="55">
        <f>'2DOPA'!AM21</f>
        <v>100</v>
      </c>
      <c r="AV21" s="55">
        <f>'2DOPA'!AO21</f>
        <v>10</v>
      </c>
      <c r="AW21" s="55">
        <f>'2DOPA'!AQ21</f>
        <v>25</v>
      </c>
      <c r="AX21" s="55">
        <f t="shared" si="10"/>
        <v>100</v>
      </c>
      <c r="AY21" s="55">
        <f t="shared" si="11"/>
        <v>7.333333333333333</v>
      </c>
      <c r="AZ21" s="54">
        <f t="shared" si="12"/>
        <v>62.5</v>
      </c>
    </row>
    <row r="22" spans="1:52" x14ac:dyDescent="0.25">
      <c r="A22" s="54">
        <f t="shared" si="15"/>
        <v>6</v>
      </c>
      <c r="B22" s="54">
        <f>AO22</f>
        <v>3</v>
      </c>
      <c r="C22" s="54">
        <f>IF(B22="SD/F",1,0)</f>
        <v>0</v>
      </c>
      <c r="D22" s="54">
        <f>IF(B22&lt;6,1,0)</f>
        <v>1</v>
      </c>
      <c r="E22" s="54">
        <f>IF(B22="SD/F",E21+1,IF(B22&lt;6,E21+1,E21))</f>
        <v>5</v>
      </c>
      <c r="F22" s="26" t="str">
        <f>IF('1ERPA'!F22="","",'1ERPA'!F22)</f>
        <v>Y</v>
      </c>
      <c r="G22" s="71" t="s">
        <v>90</v>
      </c>
      <c r="H22" s="71" t="s">
        <v>90</v>
      </c>
      <c r="I22" s="71" t="s">
        <v>90</v>
      </c>
      <c r="J22" s="71" t="s">
        <v>90</v>
      </c>
      <c r="K22" s="71" t="s">
        <v>90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54">
        <f t="shared" si="4"/>
        <v>5</v>
      </c>
      <c r="AL22" s="54">
        <f t="shared" si="5"/>
        <v>0</v>
      </c>
      <c r="AM22" s="55">
        <f t="shared" si="6"/>
        <v>100</v>
      </c>
      <c r="AN22" s="55">
        <f>IF('3ERPM'!W25="","",IF('3ERPM'!W25=0,"",('3ERPM'!W25)*100))</f>
        <v>29.500000000000004</v>
      </c>
      <c r="AO22" s="54">
        <f t="shared" si="7"/>
        <v>3</v>
      </c>
      <c r="AP22" s="54" t="str">
        <f t="shared" si="8"/>
        <v>TRES</v>
      </c>
      <c r="AQ22" s="55">
        <f t="shared" si="9"/>
        <v>15</v>
      </c>
      <c r="AR22" s="55">
        <f>'1ERPA'!AM22</f>
        <v>100</v>
      </c>
      <c r="AS22" s="55">
        <f>'1ERPA'!AO22</f>
        <v>9</v>
      </c>
      <c r="AT22" s="55">
        <f>'1ERPA'!AQ22</f>
        <v>22.5</v>
      </c>
      <c r="AU22" s="55">
        <f>'2DOPA'!AM22</f>
        <v>100</v>
      </c>
      <c r="AV22" s="55">
        <f>'2DOPA'!AO22</f>
        <v>10</v>
      </c>
      <c r="AW22" s="55">
        <f>'2DOPA'!AQ22</f>
        <v>25</v>
      </c>
      <c r="AX22" s="55">
        <f t="shared" si="10"/>
        <v>100</v>
      </c>
      <c r="AY22" s="55">
        <f t="shared" si="11"/>
        <v>7.333333333333333</v>
      </c>
      <c r="AZ22" s="54">
        <f t="shared" si="12"/>
        <v>62.5</v>
      </c>
    </row>
    <row r="23" spans="1:52" ht="11.25" customHeight="1" x14ac:dyDescent="0.25">
      <c r="A23" s="54">
        <f t="shared" si="15"/>
        <v>7</v>
      </c>
      <c r="B23" s="54">
        <f t="shared" si="0"/>
        <v>3</v>
      </c>
      <c r="C23" s="54">
        <f t="shared" si="2"/>
        <v>0</v>
      </c>
      <c r="D23" s="54">
        <f t="shared" si="3"/>
        <v>1</v>
      </c>
      <c r="E23" s="54">
        <f>IF(B23="SD/F",E21+1,IF(B23&lt;6,E21+1,E21))</f>
        <v>5</v>
      </c>
      <c r="F23" s="26" t="str">
        <f>IF('1ERPA'!F23="","",'1ERPA'!F23)</f>
        <v>U</v>
      </c>
      <c r="G23" s="71" t="s">
        <v>90</v>
      </c>
      <c r="H23" s="71" t="s">
        <v>90</v>
      </c>
      <c r="I23" s="71" t="s">
        <v>90</v>
      </c>
      <c r="J23" s="71" t="s">
        <v>90</v>
      </c>
      <c r="K23" s="71" t="s">
        <v>90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54">
        <f t="shared" si="4"/>
        <v>5</v>
      </c>
      <c r="AL23" s="54">
        <f t="shared" si="5"/>
        <v>0</v>
      </c>
      <c r="AM23" s="55">
        <f t="shared" si="6"/>
        <v>100</v>
      </c>
      <c r="AN23" s="55">
        <f>IF('3ERPM'!W26="","",IF('3ERPM'!W26=0,"",('3ERPM'!W26)*100))</f>
        <v>29.500000000000004</v>
      </c>
      <c r="AO23" s="54">
        <f t="shared" si="7"/>
        <v>3</v>
      </c>
      <c r="AP23" s="54" t="str">
        <f t="shared" si="8"/>
        <v>TRES</v>
      </c>
      <c r="AQ23" s="55">
        <f t="shared" si="9"/>
        <v>15</v>
      </c>
      <c r="AR23" s="55">
        <f>'1ERPA'!AM23</f>
        <v>100</v>
      </c>
      <c r="AS23" s="55">
        <f>'1ERPA'!AO23</f>
        <v>9</v>
      </c>
      <c r="AT23" s="55">
        <f>'1ERPA'!AQ23</f>
        <v>22.5</v>
      </c>
      <c r="AU23" s="55">
        <f>'2DOPA'!AM23</f>
        <v>100</v>
      </c>
      <c r="AV23" s="55">
        <f>'2DOPA'!AO23</f>
        <v>10</v>
      </c>
      <c r="AW23" s="55">
        <f>'2DOPA'!AQ23</f>
        <v>25</v>
      </c>
      <c r="AX23" s="55">
        <f t="shared" si="10"/>
        <v>100</v>
      </c>
      <c r="AY23" s="55">
        <f t="shared" si="11"/>
        <v>7.333333333333333</v>
      </c>
      <c r="AZ23" s="54">
        <f t="shared" si="12"/>
        <v>62.5</v>
      </c>
    </row>
    <row r="24" spans="1:52" x14ac:dyDescent="0.25">
      <c r="A24" s="54">
        <f t="shared" si="15"/>
        <v>8</v>
      </c>
      <c r="B24" s="54">
        <f t="shared" si="0"/>
        <v>3</v>
      </c>
      <c r="C24" s="54">
        <f t="shared" si="2"/>
        <v>0</v>
      </c>
      <c r="D24" s="54">
        <f t="shared" si="3"/>
        <v>1</v>
      </c>
      <c r="E24" s="54">
        <f t="shared" si="14"/>
        <v>6</v>
      </c>
      <c r="F24" s="26" t="str">
        <f>IF('1ERPA'!F24="","",'1ERPA'!F24)</f>
        <v>ILLAN MONJARDIN JOSE LUIS</v>
      </c>
      <c r="G24" s="71" t="s">
        <v>90</v>
      </c>
      <c r="H24" s="71" t="s">
        <v>90</v>
      </c>
      <c r="I24" s="71" t="s">
        <v>90</v>
      </c>
      <c r="J24" s="71" t="s">
        <v>90</v>
      </c>
      <c r="K24" s="71" t="s">
        <v>90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54">
        <f t="shared" si="4"/>
        <v>5</v>
      </c>
      <c r="AL24" s="54">
        <f t="shared" si="5"/>
        <v>0</v>
      </c>
      <c r="AM24" s="55">
        <f t="shared" si="6"/>
        <v>100</v>
      </c>
      <c r="AN24" s="55">
        <f>IF('3ERPM'!W27="","",IF('3ERPM'!W27=0,"",('3ERPM'!W27)*100))</f>
        <v>29.500000000000004</v>
      </c>
      <c r="AO24" s="54">
        <f t="shared" si="7"/>
        <v>3</v>
      </c>
      <c r="AP24" s="54" t="str">
        <f t="shared" si="8"/>
        <v>TRES</v>
      </c>
      <c r="AQ24" s="55">
        <f t="shared" si="9"/>
        <v>15</v>
      </c>
      <c r="AR24" s="55">
        <f>'1ERPA'!AM24</f>
        <v>93.75</v>
      </c>
      <c r="AS24" s="55">
        <f>'1ERPA'!AO24</f>
        <v>9</v>
      </c>
      <c r="AT24" s="55">
        <f>'1ERPA'!AQ24</f>
        <v>22.5</v>
      </c>
      <c r="AU24" s="55">
        <f>'2DOPA'!AM24</f>
        <v>100</v>
      </c>
      <c r="AV24" s="55">
        <f>'2DOPA'!AO24</f>
        <v>10</v>
      </c>
      <c r="AW24" s="55">
        <f>'2DOPA'!AQ24</f>
        <v>25</v>
      </c>
      <c r="AX24" s="55">
        <f t="shared" si="10"/>
        <v>97.916666666666671</v>
      </c>
      <c r="AY24" s="55">
        <f t="shared" si="11"/>
        <v>7.333333333333333</v>
      </c>
      <c r="AZ24" s="54">
        <f t="shared" si="12"/>
        <v>62.5</v>
      </c>
    </row>
    <row r="25" spans="1:52" s="77" customFormat="1" x14ac:dyDescent="0.25">
      <c r="A25" s="78">
        <f t="shared" ref="A25:A44" si="16">IF(F25="","",A24+1)</f>
        <v>9</v>
      </c>
      <c r="B25" s="78">
        <f t="shared" ref="B25:B44" si="17">AO25</f>
        <v>6</v>
      </c>
      <c r="C25" s="78">
        <f t="shared" ref="C25:C44" si="18">IF(B25="SD/F",1,0)</f>
        <v>0</v>
      </c>
      <c r="D25" s="78">
        <f t="shared" ref="D25:D44" si="19">IF(B25&lt;6,1,0)</f>
        <v>0</v>
      </c>
      <c r="E25" s="78">
        <f t="shared" ref="E25:E44" si="20">IF(B25="SD/F",E24+1,IF(B25&lt;6,E24+1,E24))</f>
        <v>6</v>
      </c>
      <c r="F25" s="26" t="str">
        <f>IF('1ERPA'!F25="","",'1ERPA'!F25)</f>
        <v>e</v>
      </c>
      <c r="G25" s="71" t="s">
        <v>90</v>
      </c>
      <c r="H25" s="71" t="s">
        <v>90</v>
      </c>
      <c r="I25" s="71" t="s">
        <v>90</v>
      </c>
      <c r="J25" s="71" t="s">
        <v>90</v>
      </c>
      <c r="K25" s="71" t="s">
        <v>90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81">
        <f t="shared" ref="AK25:AK67" si="21">IF(G25="","",COUNTIF(G25:AJ25,"A")+COUNTIF(G25:AJ25,"J"))</f>
        <v>5</v>
      </c>
      <c r="AL25" s="81">
        <f t="shared" ref="AL25:AL67" si="22">IF(AK25="","",COUNTIF(G25:AJ25,"F"))</f>
        <v>0</v>
      </c>
      <c r="AM25" s="82">
        <f t="shared" ref="AM25:AM66" si="23">IF(AK25="","",($AK$15-AL25)*$AM$15)</f>
        <v>100</v>
      </c>
      <c r="AN25" s="82">
        <f>IF('3ERPM'!W28="","",IF('3ERPM'!W28=0,"",('3ERPM'!W28)*100))</f>
        <v>56.000000000000007</v>
      </c>
      <c r="AO25" s="81">
        <f t="shared" ref="AO25:AO66" si="24">IF(AM25&lt;80,"SD/F",IF(AN25="","",IF(AN25&gt;=96,10,IF(AN25&gt;=86,9,IF(AN25&gt;=76,8,IF(AN25&gt;=66,7,IF(AN25&gt;=56,6,IF(AN25&gt;=46,5,IF(AN25&gt;=36,4,IF(AN25&gt;=26,3,IF(AN25&gt;=16,2,IF(AN25&gt;=6,1,IF(AN25&gt;=0,0,"")))))))))))))</f>
        <v>6</v>
      </c>
      <c r="AP25" s="81" t="str">
        <f t="shared" ref="AP25:AP66" si="25">IF(AM25&lt;80,"SD/F",IF(AO25="","",IF(AO25&gt;=9.6,"DIEZ",IF(AO25&gt;=8.6,"NUEVE",IF(AO25&gt;=7.6,"OCHO",IF(AO25&gt;=6.6,"SIETE",IF(AO25&gt;=5.6,"SEIS",IF(AO25&gt;=4.6,"CINCO",IF(AO25&gt;=3.6,"CUATRO",IF(AO25&gt;=2.6,"TRES",IF(AO25&gt;=1.6,"DOS",IF(AO25&gt;=0.6,"UNO",IF(AO25&gt;=0,"CERO","")))))))))))))</f>
        <v>SEIS</v>
      </c>
      <c r="AQ25" s="82">
        <f t="shared" ref="AQ25:AQ66" si="26">IF(AP25="","",IF(AP25="SD/F",0,($AQ$15/10)*AO25))</f>
        <v>30</v>
      </c>
      <c r="AR25" s="82">
        <f>'1ERPA'!AM25</f>
        <v>93.75</v>
      </c>
      <c r="AS25" s="82">
        <f>'1ERPA'!AO25</f>
        <v>9</v>
      </c>
      <c r="AT25" s="82">
        <f>'1ERPA'!AQ25</f>
        <v>22.5</v>
      </c>
      <c r="AU25" s="82">
        <f>'2DOPA'!AM25</f>
        <v>100</v>
      </c>
      <c r="AV25" s="82">
        <f>'2DOPA'!AO25</f>
        <v>10</v>
      </c>
      <c r="AW25" s="82">
        <f>'2DOPA'!AQ25</f>
        <v>25</v>
      </c>
      <c r="AX25" s="82">
        <f t="shared" ref="AX25:AX66" si="27">IF(AM25="","",AVERAGE(AM25,AR25,AU25))</f>
        <v>97.916666666666671</v>
      </c>
      <c r="AY25" s="82">
        <f t="shared" ref="AY25:AY66" si="28">IF(AO25="","",AVERAGE(AO25,AS25,AV25))</f>
        <v>8.3333333333333339</v>
      </c>
      <c r="AZ25" s="81">
        <f t="shared" ref="AZ25:AZ66" si="29">IF(AQ25="","",SUM(AQ25,AT25,AW25))</f>
        <v>77.5</v>
      </c>
    </row>
    <row r="26" spans="1:52" s="77" customFormat="1" x14ac:dyDescent="0.25">
      <c r="A26" s="78">
        <f t="shared" si="16"/>
        <v>10</v>
      </c>
      <c r="B26" s="78">
        <f t="shared" si="17"/>
        <v>8</v>
      </c>
      <c r="C26" s="78">
        <f t="shared" si="18"/>
        <v>0</v>
      </c>
      <c r="D26" s="78">
        <f t="shared" si="19"/>
        <v>0</v>
      </c>
      <c r="E26" s="78">
        <f t="shared" si="20"/>
        <v>6</v>
      </c>
      <c r="F26" s="26" t="str">
        <f>IF('1ERPA'!F26="","",'1ERPA'!F26)</f>
        <v>f</v>
      </c>
      <c r="G26" s="71" t="s">
        <v>90</v>
      </c>
      <c r="H26" s="71" t="s">
        <v>90</v>
      </c>
      <c r="I26" s="71" t="s">
        <v>90</v>
      </c>
      <c r="J26" s="71" t="s">
        <v>90</v>
      </c>
      <c r="K26" s="71" t="s">
        <v>90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81">
        <f t="shared" si="21"/>
        <v>5</v>
      </c>
      <c r="AL26" s="81">
        <f t="shared" si="22"/>
        <v>0</v>
      </c>
      <c r="AM26" s="82">
        <f t="shared" si="23"/>
        <v>100</v>
      </c>
      <c r="AN26" s="82">
        <f>IF('3ERPM'!W29="","",IF('3ERPM'!W29=0,"",('3ERPM'!W29)*100))</f>
        <v>82.5</v>
      </c>
      <c r="AO26" s="81">
        <f t="shared" si="24"/>
        <v>8</v>
      </c>
      <c r="AP26" s="81" t="str">
        <f t="shared" si="25"/>
        <v>OCHO</v>
      </c>
      <c r="AQ26" s="82">
        <f t="shared" si="26"/>
        <v>40</v>
      </c>
      <c r="AR26" s="82">
        <f>'1ERPA'!AM26</f>
        <v>93.75</v>
      </c>
      <c r="AS26" s="82">
        <f>'1ERPA'!AO26</f>
        <v>9</v>
      </c>
      <c r="AT26" s="82">
        <f>'1ERPA'!AQ26</f>
        <v>22.5</v>
      </c>
      <c r="AU26" s="82">
        <f>'2DOPA'!AM26</f>
        <v>100</v>
      </c>
      <c r="AV26" s="82">
        <f>'2DOPA'!AO26</f>
        <v>10</v>
      </c>
      <c r="AW26" s="82">
        <f>'2DOPA'!AQ26</f>
        <v>25</v>
      </c>
      <c r="AX26" s="82">
        <f t="shared" si="27"/>
        <v>97.916666666666671</v>
      </c>
      <c r="AY26" s="82">
        <f t="shared" si="28"/>
        <v>9</v>
      </c>
      <c r="AZ26" s="81">
        <f t="shared" si="29"/>
        <v>87.5</v>
      </c>
    </row>
    <row r="27" spans="1:52" s="77" customFormat="1" x14ac:dyDescent="0.25">
      <c r="A27" s="78">
        <f t="shared" si="16"/>
        <v>11</v>
      </c>
      <c r="B27" s="78">
        <f t="shared" si="17"/>
        <v>10</v>
      </c>
      <c r="C27" s="78">
        <f t="shared" si="18"/>
        <v>0</v>
      </c>
      <c r="D27" s="78">
        <f t="shared" si="19"/>
        <v>0</v>
      </c>
      <c r="E27" s="78">
        <f t="shared" si="20"/>
        <v>6</v>
      </c>
      <c r="F27" s="26" t="str">
        <f>IF('1ERPA'!F27="","",'1ERPA'!F27)</f>
        <v>GUZMAN SANTOS ALAN</v>
      </c>
      <c r="G27" s="71" t="s">
        <v>90</v>
      </c>
      <c r="H27" s="71" t="s">
        <v>90</v>
      </c>
      <c r="I27" s="71" t="s">
        <v>90</v>
      </c>
      <c r="J27" s="71" t="s">
        <v>90</v>
      </c>
      <c r="K27" s="71" t="s">
        <v>90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81">
        <f t="shared" si="21"/>
        <v>5</v>
      </c>
      <c r="AL27" s="81">
        <f t="shared" si="22"/>
        <v>0</v>
      </c>
      <c r="AM27" s="82">
        <f t="shared" si="23"/>
        <v>100</v>
      </c>
      <c r="AN27" s="82">
        <f>IF('3ERPM'!W30="","",IF('3ERPM'!W30=0,"",('3ERPM'!W30)*100))</f>
        <v>109.00000000000001</v>
      </c>
      <c r="AO27" s="81">
        <f t="shared" si="24"/>
        <v>10</v>
      </c>
      <c r="AP27" s="81" t="str">
        <f t="shared" si="25"/>
        <v>DIEZ</v>
      </c>
      <c r="AQ27" s="82">
        <f t="shared" si="26"/>
        <v>50</v>
      </c>
      <c r="AR27" s="82">
        <f>'1ERPA'!AM27</f>
        <v>93.75</v>
      </c>
      <c r="AS27" s="82">
        <f>'1ERPA'!AO27</f>
        <v>9</v>
      </c>
      <c r="AT27" s="82">
        <f>'1ERPA'!AQ27</f>
        <v>22.5</v>
      </c>
      <c r="AU27" s="82">
        <f>'2DOPA'!AM27</f>
        <v>100</v>
      </c>
      <c r="AV27" s="82">
        <f>'2DOPA'!AO27</f>
        <v>10</v>
      </c>
      <c r="AW27" s="82">
        <f>'2DOPA'!AQ27</f>
        <v>25</v>
      </c>
      <c r="AX27" s="82">
        <f t="shared" si="27"/>
        <v>97.916666666666671</v>
      </c>
      <c r="AY27" s="82">
        <f t="shared" si="28"/>
        <v>9.6666666666666661</v>
      </c>
      <c r="AZ27" s="81">
        <f t="shared" si="29"/>
        <v>97.5</v>
      </c>
    </row>
    <row r="28" spans="1:52" s="77" customFormat="1" x14ac:dyDescent="0.25">
      <c r="A28" s="78">
        <f t="shared" si="16"/>
        <v>12</v>
      </c>
      <c r="B28" s="78">
        <f t="shared" si="17"/>
        <v>10</v>
      </c>
      <c r="C28" s="78">
        <f t="shared" si="18"/>
        <v>0</v>
      </c>
      <c r="D28" s="78">
        <f t="shared" si="19"/>
        <v>0</v>
      </c>
      <c r="E28" s="78">
        <f t="shared" si="20"/>
        <v>6</v>
      </c>
      <c r="F28" s="26" t="str">
        <f>IF('1ERPA'!F28="","",'1ERPA'!F28)</f>
        <v>h</v>
      </c>
      <c r="G28" s="71" t="s">
        <v>90</v>
      </c>
      <c r="H28" s="71" t="s">
        <v>90</v>
      </c>
      <c r="I28" s="71" t="s">
        <v>90</v>
      </c>
      <c r="J28" s="71" t="s">
        <v>90</v>
      </c>
      <c r="K28" s="71" t="s">
        <v>90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81">
        <f t="shared" si="21"/>
        <v>5</v>
      </c>
      <c r="AL28" s="81">
        <f t="shared" si="22"/>
        <v>0</v>
      </c>
      <c r="AM28" s="82">
        <f t="shared" si="23"/>
        <v>100</v>
      </c>
      <c r="AN28" s="82">
        <f>IF('3ERPM'!W31="","",IF('3ERPM'!W31=0,"",('3ERPM'!W31)*100))</f>
        <v>135.5</v>
      </c>
      <c r="AO28" s="81">
        <f t="shared" si="24"/>
        <v>10</v>
      </c>
      <c r="AP28" s="81" t="str">
        <f t="shared" si="25"/>
        <v>DIEZ</v>
      </c>
      <c r="AQ28" s="82">
        <f t="shared" si="26"/>
        <v>50</v>
      </c>
      <c r="AR28" s="82">
        <f>'1ERPA'!AM28</f>
        <v>93.75</v>
      </c>
      <c r="AS28" s="82">
        <f>'1ERPA'!AO28</f>
        <v>9</v>
      </c>
      <c r="AT28" s="82">
        <f>'1ERPA'!AQ28</f>
        <v>22.5</v>
      </c>
      <c r="AU28" s="82">
        <f>'2DOPA'!AM28</f>
        <v>100</v>
      </c>
      <c r="AV28" s="82">
        <f>'2DOPA'!AO28</f>
        <v>10</v>
      </c>
      <c r="AW28" s="82">
        <f>'2DOPA'!AQ28</f>
        <v>25</v>
      </c>
      <c r="AX28" s="82">
        <f t="shared" si="27"/>
        <v>97.916666666666671</v>
      </c>
      <c r="AY28" s="82">
        <f t="shared" si="28"/>
        <v>9.6666666666666661</v>
      </c>
      <c r="AZ28" s="81">
        <f t="shared" si="29"/>
        <v>97.5</v>
      </c>
    </row>
    <row r="29" spans="1:52" s="77" customFormat="1" x14ac:dyDescent="0.25">
      <c r="A29" s="78">
        <f t="shared" si="16"/>
        <v>13</v>
      </c>
      <c r="B29" s="78">
        <f t="shared" si="17"/>
        <v>10</v>
      </c>
      <c r="C29" s="78">
        <f t="shared" si="18"/>
        <v>0</v>
      </c>
      <c r="D29" s="78">
        <f t="shared" si="19"/>
        <v>0</v>
      </c>
      <c r="E29" s="78">
        <f t="shared" si="20"/>
        <v>6</v>
      </c>
      <c r="F29" s="26" t="str">
        <f>IF('1ERPA'!F29="","",'1ERPA'!F29)</f>
        <v>ILLAN MONJARDIN JOSE LUIS</v>
      </c>
      <c r="G29" s="71" t="s">
        <v>90</v>
      </c>
      <c r="H29" s="71" t="s">
        <v>90</v>
      </c>
      <c r="I29" s="71" t="s">
        <v>90</v>
      </c>
      <c r="J29" s="71" t="s">
        <v>90</v>
      </c>
      <c r="K29" s="71" t="s">
        <v>90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81">
        <f t="shared" si="21"/>
        <v>5</v>
      </c>
      <c r="AL29" s="81">
        <f t="shared" si="22"/>
        <v>0</v>
      </c>
      <c r="AM29" s="82">
        <f t="shared" si="23"/>
        <v>100</v>
      </c>
      <c r="AN29" s="82">
        <f>IF('3ERPM'!W32="","",IF('3ERPM'!W32=0,"",('3ERPM'!W32)*100))</f>
        <v>162</v>
      </c>
      <c r="AO29" s="81">
        <f t="shared" si="24"/>
        <v>10</v>
      </c>
      <c r="AP29" s="81" t="str">
        <f t="shared" si="25"/>
        <v>DIEZ</v>
      </c>
      <c r="AQ29" s="82">
        <f t="shared" si="26"/>
        <v>50</v>
      </c>
      <c r="AR29" s="82">
        <f>'1ERPA'!AM29</f>
        <v>81.25</v>
      </c>
      <c r="AS29" s="82">
        <f>'1ERPA'!AO29</f>
        <v>9</v>
      </c>
      <c r="AT29" s="82">
        <f>'1ERPA'!AQ29</f>
        <v>22.5</v>
      </c>
      <c r="AU29" s="82">
        <f>'2DOPA'!AM29</f>
        <v>100</v>
      </c>
      <c r="AV29" s="82">
        <f>'2DOPA'!AO29</f>
        <v>10</v>
      </c>
      <c r="AW29" s="82">
        <f>'2DOPA'!AQ29</f>
        <v>25</v>
      </c>
      <c r="AX29" s="82">
        <f t="shared" si="27"/>
        <v>93.75</v>
      </c>
      <c r="AY29" s="82">
        <f t="shared" si="28"/>
        <v>9.6666666666666661</v>
      </c>
      <c r="AZ29" s="81">
        <f t="shared" si="29"/>
        <v>97.5</v>
      </c>
    </row>
    <row r="30" spans="1:52" s="77" customFormat="1" x14ac:dyDescent="0.25">
      <c r="A30" s="78">
        <f t="shared" si="16"/>
        <v>14</v>
      </c>
      <c r="B30" s="78" t="str">
        <f t="shared" si="17"/>
        <v/>
      </c>
      <c r="C30" s="78">
        <f t="shared" si="18"/>
        <v>0</v>
      </c>
      <c r="D30" s="78">
        <f t="shared" si="19"/>
        <v>0</v>
      </c>
      <c r="E30" s="78">
        <f t="shared" si="20"/>
        <v>6</v>
      </c>
      <c r="F30" s="26" t="str">
        <f>IF('1ERPA'!F30="","",'1ERPA'!F30)</f>
        <v>T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81" t="str">
        <f t="shared" si="21"/>
        <v/>
      </c>
      <c r="AL30" s="81" t="str">
        <f t="shared" si="22"/>
        <v/>
      </c>
      <c r="AM30" s="82" t="str">
        <f t="shared" si="23"/>
        <v/>
      </c>
      <c r="AN30" s="82" t="str">
        <f>IF('3ERPM'!W33="","",IF('3ERPM'!W33=0,"",('3ERPM'!W33)*100))</f>
        <v/>
      </c>
      <c r="AO30" s="81" t="str">
        <f t="shared" si="24"/>
        <v/>
      </c>
      <c r="AP30" s="81" t="str">
        <f t="shared" si="25"/>
        <v/>
      </c>
      <c r="AQ30" s="82" t="str">
        <f t="shared" si="26"/>
        <v/>
      </c>
      <c r="AR30" s="82">
        <f>'1ERPA'!AM30</f>
        <v>100</v>
      </c>
      <c r="AS30" s="82">
        <f>'1ERPA'!AO30</f>
        <v>9</v>
      </c>
      <c r="AT30" s="82">
        <f>'1ERPA'!AQ30</f>
        <v>22.5</v>
      </c>
      <c r="AU30" s="82" t="str">
        <f>'2DOPA'!AM30</f>
        <v/>
      </c>
      <c r="AV30" s="82">
        <f>'2DOPA'!AO30</f>
        <v>10</v>
      </c>
      <c r="AW30" s="82">
        <f>'2DOPA'!AQ30</f>
        <v>25</v>
      </c>
      <c r="AX30" s="82" t="str">
        <f t="shared" si="27"/>
        <v/>
      </c>
      <c r="AY30" s="82" t="str">
        <f t="shared" si="28"/>
        <v/>
      </c>
      <c r="AZ30" s="81" t="str">
        <f t="shared" si="29"/>
        <v/>
      </c>
    </row>
    <row r="31" spans="1:52" s="77" customFormat="1" x14ac:dyDescent="0.25">
      <c r="A31" s="78" t="str">
        <f t="shared" si="16"/>
        <v/>
      </c>
      <c r="B31" s="78" t="str">
        <f t="shared" si="17"/>
        <v/>
      </c>
      <c r="C31" s="78">
        <f t="shared" si="18"/>
        <v>0</v>
      </c>
      <c r="D31" s="78">
        <f t="shared" si="19"/>
        <v>0</v>
      </c>
      <c r="E31" s="78">
        <f t="shared" si="20"/>
        <v>6</v>
      </c>
      <c r="F31" s="26" t="str">
        <f>IF('1ERPA'!F31="","",'1ERPA'!F31)</f>
        <v/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81" t="str">
        <f t="shared" si="21"/>
        <v/>
      </c>
      <c r="AL31" s="81" t="str">
        <f t="shared" si="22"/>
        <v/>
      </c>
      <c r="AM31" s="82" t="str">
        <f t="shared" si="23"/>
        <v/>
      </c>
      <c r="AN31" s="82" t="str">
        <f>IF('3ERPM'!W34="","",IF('3ERPM'!W34=0,"",('3ERPM'!W34)*100))</f>
        <v/>
      </c>
      <c r="AO31" s="81" t="str">
        <f t="shared" si="24"/>
        <v/>
      </c>
      <c r="AP31" s="81" t="str">
        <f t="shared" si="25"/>
        <v/>
      </c>
      <c r="AQ31" s="82" t="str">
        <f t="shared" si="26"/>
        <v/>
      </c>
      <c r="AR31" s="82" t="str">
        <f>'1ERPA'!AM31</f>
        <v/>
      </c>
      <c r="AS31" s="82" t="str">
        <f>'1ERPA'!AO31</f>
        <v/>
      </c>
      <c r="AT31" s="82" t="str">
        <f>'1ERPA'!AQ31</f>
        <v/>
      </c>
      <c r="AU31" s="82" t="str">
        <f>'2DOPA'!AM31</f>
        <v/>
      </c>
      <c r="AV31" s="82" t="str">
        <f>'2DOPA'!AO31</f>
        <v/>
      </c>
      <c r="AW31" s="82" t="str">
        <f>'2DOPA'!AQ31</f>
        <v/>
      </c>
      <c r="AX31" s="82" t="str">
        <f t="shared" si="27"/>
        <v/>
      </c>
      <c r="AY31" s="82" t="str">
        <f t="shared" si="28"/>
        <v/>
      </c>
      <c r="AZ31" s="81" t="str">
        <f t="shared" si="29"/>
        <v/>
      </c>
    </row>
    <row r="32" spans="1:52" s="77" customFormat="1" x14ac:dyDescent="0.25">
      <c r="A32" s="78" t="str">
        <f t="shared" si="16"/>
        <v/>
      </c>
      <c r="B32" s="78" t="str">
        <f t="shared" si="17"/>
        <v/>
      </c>
      <c r="C32" s="78">
        <f t="shared" si="18"/>
        <v>0</v>
      </c>
      <c r="D32" s="78">
        <f t="shared" si="19"/>
        <v>0</v>
      </c>
      <c r="E32" s="78">
        <f t="shared" si="20"/>
        <v>6</v>
      </c>
      <c r="F32" s="26" t="str">
        <f>IF('1ERPA'!F32="","",'1ERPA'!F32)</f>
        <v/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81" t="str">
        <f t="shared" si="21"/>
        <v/>
      </c>
      <c r="AL32" s="81" t="str">
        <f t="shared" si="22"/>
        <v/>
      </c>
      <c r="AM32" s="82" t="str">
        <f t="shared" si="23"/>
        <v/>
      </c>
      <c r="AN32" s="82" t="str">
        <f>IF('3ERPM'!W35="","",IF('3ERPM'!W35=0,"",('3ERPM'!W35)*100))</f>
        <v/>
      </c>
      <c r="AO32" s="81" t="str">
        <f t="shared" si="24"/>
        <v/>
      </c>
      <c r="AP32" s="81" t="str">
        <f t="shared" si="25"/>
        <v/>
      </c>
      <c r="AQ32" s="82" t="str">
        <f t="shared" si="26"/>
        <v/>
      </c>
      <c r="AR32" s="82" t="str">
        <f>'1ERPA'!AM32</f>
        <v/>
      </c>
      <c r="AS32" s="82" t="str">
        <f>'1ERPA'!AO32</f>
        <v/>
      </c>
      <c r="AT32" s="82" t="str">
        <f>'1ERPA'!AQ32</f>
        <v/>
      </c>
      <c r="AU32" s="82" t="str">
        <f>'2DOPA'!AM32</f>
        <v/>
      </c>
      <c r="AV32" s="82" t="str">
        <f>'2DOPA'!AO32</f>
        <v/>
      </c>
      <c r="AW32" s="82" t="str">
        <f>'2DOPA'!AQ32</f>
        <v/>
      </c>
      <c r="AX32" s="82" t="str">
        <f t="shared" si="27"/>
        <v/>
      </c>
      <c r="AY32" s="82" t="str">
        <f t="shared" si="28"/>
        <v/>
      </c>
      <c r="AZ32" s="81" t="str">
        <f t="shared" si="29"/>
        <v/>
      </c>
    </row>
    <row r="33" spans="1:52" s="77" customFormat="1" x14ac:dyDescent="0.25">
      <c r="A33" s="78" t="str">
        <f t="shared" si="16"/>
        <v/>
      </c>
      <c r="B33" s="78" t="str">
        <f t="shared" si="17"/>
        <v/>
      </c>
      <c r="C33" s="78">
        <f t="shared" si="18"/>
        <v>0</v>
      </c>
      <c r="D33" s="78">
        <f t="shared" si="19"/>
        <v>0</v>
      </c>
      <c r="E33" s="78">
        <f t="shared" si="20"/>
        <v>6</v>
      </c>
      <c r="F33" s="26" t="str">
        <f>IF('1ERPA'!F33="","",'1ERPA'!F33)</f>
        <v/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81" t="str">
        <f t="shared" si="21"/>
        <v/>
      </c>
      <c r="AL33" s="81" t="str">
        <f t="shared" si="22"/>
        <v/>
      </c>
      <c r="AM33" s="82" t="str">
        <f t="shared" si="23"/>
        <v/>
      </c>
      <c r="AN33" s="82" t="str">
        <f>IF('3ERPM'!W36="","",IF('3ERPM'!W36=0,"",('3ERPM'!W36)*100))</f>
        <v/>
      </c>
      <c r="AO33" s="81" t="str">
        <f t="shared" si="24"/>
        <v/>
      </c>
      <c r="AP33" s="81" t="str">
        <f t="shared" si="25"/>
        <v/>
      </c>
      <c r="AQ33" s="82" t="str">
        <f t="shared" si="26"/>
        <v/>
      </c>
      <c r="AR33" s="82" t="str">
        <f>'1ERPA'!AM33</f>
        <v/>
      </c>
      <c r="AS33" s="82" t="str">
        <f>'1ERPA'!AO33</f>
        <v/>
      </c>
      <c r="AT33" s="82" t="str">
        <f>'1ERPA'!AQ33</f>
        <v/>
      </c>
      <c r="AU33" s="82" t="str">
        <f>'2DOPA'!AM33</f>
        <v/>
      </c>
      <c r="AV33" s="82" t="str">
        <f>'2DOPA'!AO33</f>
        <v/>
      </c>
      <c r="AW33" s="82" t="str">
        <f>'2DOPA'!AQ33</f>
        <v/>
      </c>
      <c r="AX33" s="82" t="str">
        <f t="shared" si="27"/>
        <v/>
      </c>
      <c r="AY33" s="82" t="str">
        <f t="shared" si="28"/>
        <v/>
      </c>
      <c r="AZ33" s="81" t="str">
        <f t="shared" si="29"/>
        <v/>
      </c>
    </row>
    <row r="34" spans="1:52" s="77" customFormat="1" x14ac:dyDescent="0.25">
      <c r="A34" s="78" t="str">
        <f t="shared" si="16"/>
        <v/>
      </c>
      <c r="B34" s="78" t="str">
        <f t="shared" si="17"/>
        <v/>
      </c>
      <c r="C34" s="78">
        <f t="shared" si="18"/>
        <v>0</v>
      </c>
      <c r="D34" s="78">
        <f t="shared" si="19"/>
        <v>0</v>
      </c>
      <c r="E34" s="78">
        <f t="shared" si="20"/>
        <v>6</v>
      </c>
      <c r="F34" s="26" t="str">
        <f>IF('1ERPA'!F34="","",'1ERPA'!F34)</f>
        <v/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81" t="str">
        <f t="shared" si="21"/>
        <v/>
      </c>
      <c r="AL34" s="81" t="str">
        <f t="shared" si="22"/>
        <v/>
      </c>
      <c r="AM34" s="82" t="str">
        <f t="shared" si="23"/>
        <v/>
      </c>
      <c r="AN34" s="82" t="str">
        <f>IF('3ERPM'!W37="","",IF('3ERPM'!W37=0,"",('3ERPM'!W37)*100))</f>
        <v/>
      </c>
      <c r="AO34" s="81" t="str">
        <f t="shared" si="24"/>
        <v/>
      </c>
      <c r="AP34" s="81" t="str">
        <f t="shared" si="25"/>
        <v/>
      </c>
      <c r="AQ34" s="82" t="str">
        <f t="shared" si="26"/>
        <v/>
      </c>
      <c r="AR34" s="82" t="str">
        <f>'1ERPA'!AM34</f>
        <v/>
      </c>
      <c r="AS34" s="82" t="str">
        <f>'1ERPA'!AO34</f>
        <v/>
      </c>
      <c r="AT34" s="82" t="str">
        <f>'1ERPA'!AQ34</f>
        <v/>
      </c>
      <c r="AU34" s="82" t="str">
        <f>'2DOPA'!AM34</f>
        <v/>
      </c>
      <c r="AV34" s="82" t="str">
        <f>'2DOPA'!AO34</f>
        <v/>
      </c>
      <c r="AW34" s="82" t="str">
        <f>'2DOPA'!AQ34</f>
        <v/>
      </c>
      <c r="AX34" s="82" t="str">
        <f t="shared" si="27"/>
        <v/>
      </c>
      <c r="AY34" s="82" t="str">
        <f t="shared" si="28"/>
        <v/>
      </c>
      <c r="AZ34" s="81" t="str">
        <f t="shared" si="29"/>
        <v/>
      </c>
    </row>
    <row r="35" spans="1:52" s="77" customFormat="1" x14ac:dyDescent="0.25">
      <c r="A35" s="78" t="str">
        <f t="shared" si="16"/>
        <v/>
      </c>
      <c r="B35" s="78" t="str">
        <f t="shared" si="17"/>
        <v/>
      </c>
      <c r="C35" s="78">
        <f t="shared" si="18"/>
        <v>0</v>
      </c>
      <c r="D35" s="78">
        <f t="shared" si="19"/>
        <v>0</v>
      </c>
      <c r="E35" s="78">
        <f t="shared" si="20"/>
        <v>6</v>
      </c>
      <c r="F35" s="26" t="str">
        <f>IF('1ERPA'!F35="","",'1ERPA'!F35)</f>
        <v/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81" t="str">
        <f t="shared" si="21"/>
        <v/>
      </c>
      <c r="AL35" s="81" t="str">
        <f t="shared" si="22"/>
        <v/>
      </c>
      <c r="AM35" s="82" t="str">
        <f t="shared" si="23"/>
        <v/>
      </c>
      <c r="AN35" s="82" t="str">
        <f>IF('3ERPM'!W38="","",IF('3ERPM'!W38=0,"",('3ERPM'!W38)*100))</f>
        <v/>
      </c>
      <c r="AO35" s="81" t="str">
        <f t="shared" si="24"/>
        <v/>
      </c>
      <c r="AP35" s="81" t="str">
        <f t="shared" si="25"/>
        <v/>
      </c>
      <c r="AQ35" s="82" t="str">
        <f t="shared" si="26"/>
        <v/>
      </c>
      <c r="AR35" s="82" t="str">
        <f>'1ERPA'!AM35</f>
        <v/>
      </c>
      <c r="AS35" s="82" t="str">
        <f>'1ERPA'!AO35</f>
        <v/>
      </c>
      <c r="AT35" s="82" t="str">
        <f>'1ERPA'!AQ35</f>
        <v/>
      </c>
      <c r="AU35" s="82" t="str">
        <f>'2DOPA'!AM35</f>
        <v/>
      </c>
      <c r="AV35" s="82" t="str">
        <f>'2DOPA'!AO35</f>
        <v/>
      </c>
      <c r="AW35" s="82" t="str">
        <f>'2DOPA'!AQ35</f>
        <v/>
      </c>
      <c r="AX35" s="82" t="str">
        <f t="shared" si="27"/>
        <v/>
      </c>
      <c r="AY35" s="82" t="str">
        <f t="shared" si="28"/>
        <v/>
      </c>
      <c r="AZ35" s="81" t="str">
        <f t="shared" si="29"/>
        <v/>
      </c>
    </row>
    <row r="36" spans="1:52" s="77" customFormat="1" x14ac:dyDescent="0.25">
      <c r="A36" s="78" t="str">
        <f t="shared" si="16"/>
        <v/>
      </c>
      <c r="B36" s="78" t="str">
        <f t="shared" si="17"/>
        <v/>
      </c>
      <c r="C36" s="78">
        <f t="shared" si="18"/>
        <v>0</v>
      </c>
      <c r="D36" s="78">
        <f t="shared" si="19"/>
        <v>0</v>
      </c>
      <c r="E36" s="78">
        <f t="shared" si="20"/>
        <v>6</v>
      </c>
      <c r="F36" s="26" t="str">
        <f>IF('1ERPA'!F36="","",'1ERPA'!F36)</f>
        <v/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81" t="str">
        <f t="shared" si="21"/>
        <v/>
      </c>
      <c r="AL36" s="81" t="str">
        <f t="shared" si="22"/>
        <v/>
      </c>
      <c r="AM36" s="82" t="str">
        <f t="shared" si="23"/>
        <v/>
      </c>
      <c r="AN36" s="82" t="str">
        <f>IF('3ERPM'!W39="","",IF('3ERPM'!W39=0,"",('3ERPM'!W39)*100))</f>
        <v/>
      </c>
      <c r="AO36" s="81" t="str">
        <f t="shared" si="24"/>
        <v/>
      </c>
      <c r="AP36" s="81" t="str">
        <f t="shared" si="25"/>
        <v/>
      </c>
      <c r="AQ36" s="82" t="str">
        <f t="shared" si="26"/>
        <v/>
      </c>
      <c r="AR36" s="82" t="str">
        <f>'1ERPA'!AM36</f>
        <v/>
      </c>
      <c r="AS36" s="82" t="str">
        <f>'1ERPA'!AO36</f>
        <v/>
      </c>
      <c r="AT36" s="82" t="str">
        <f>'1ERPA'!AQ36</f>
        <v/>
      </c>
      <c r="AU36" s="82" t="str">
        <f>'2DOPA'!AM36</f>
        <v/>
      </c>
      <c r="AV36" s="82" t="str">
        <f>'2DOPA'!AO36</f>
        <v/>
      </c>
      <c r="AW36" s="82" t="str">
        <f>'2DOPA'!AQ36</f>
        <v/>
      </c>
      <c r="AX36" s="82" t="str">
        <f t="shared" si="27"/>
        <v/>
      </c>
      <c r="AY36" s="82" t="str">
        <f t="shared" si="28"/>
        <v/>
      </c>
      <c r="AZ36" s="81" t="str">
        <f t="shared" si="29"/>
        <v/>
      </c>
    </row>
    <row r="37" spans="1:52" s="77" customFormat="1" x14ac:dyDescent="0.25">
      <c r="A37" s="78" t="str">
        <f t="shared" si="16"/>
        <v/>
      </c>
      <c r="B37" s="78" t="str">
        <f t="shared" si="17"/>
        <v/>
      </c>
      <c r="C37" s="78">
        <f t="shared" si="18"/>
        <v>0</v>
      </c>
      <c r="D37" s="78">
        <f t="shared" si="19"/>
        <v>0</v>
      </c>
      <c r="E37" s="78">
        <f t="shared" si="20"/>
        <v>6</v>
      </c>
      <c r="F37" s="26" t="str">
        <f>IF('1ERPA'!F37="","",'1ERPA'!F37)</f>
        <v/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81" t="str">
        <f t="shared" si="21"/>
        <v/>
      </c>
      <c r="AL37" s="81" t="str">
        <f t="shared" si="22"/>
        <v/>
      </c>
      <c r="AM37" s="82" t="str">
        <f t="shared" si="23"/>
        <v/>
      </c>
      <c r="AN37" s="82" t="str">
        <f>IF('3ERPM'!W40="","",IF('3ERPM'!W40=0,"",('3ERPM'!W40)*100))</f>
        <v/>
      </c>
      <c r="AO37" s="81" t="str">
        <f t="shared" si="24"/>
        <v/>
      </c>
      <c r="AP37" s="81" t="str">
        <f t="shared" si="25"/>
        <v/>
      </c>
      <c r="AQ37" s="82" t="str">
        <f t="shared" si="26"/>
        <v/>
      </c>
      <c r="AR37" s="82" t="str">
        <f>'1ERPA'!AM37</f>
        <v/>
      </c>
      <c r="AS37" s="82" t="str">
        <f>'1ERPA'!AO37</f>
        <v/>
      </c>
      <c r="AT37" s="82" t="str">
        <f>'1ERPA'!AQ37</f>
        <v/>
      </c>
      <c r="AU37" s="82" t="str">
        <f>'2DOPA'!AM37</f>
        <v/>
      </c>
      <c r="AV37" s="82" t="str">
        <f>'2DOPA'!AO37</f>
        <v/>
      </c>
      <c r="AW37" s="82" t="str">
        <f>'2DOPA'!AQ37</f>
        <v/>
      </c>
      <c r="AX37" s="82" t="str">
        <f t="shared" si="27"/>
        <v/>
      </c>
      <c r="AY37" s="82" t="str">
        <f t="shared" si="28"/>
        <v/>
      </c>
      <c r="AZ37" s="81" t="str">
        <f t="shared" si="29"/>
        <v/>
      </c>
    </row>
    <row r="38" spans="1:52" s="77" customFormat="1" x14ac:dyDescent="0.25">
      <c r="A38" s="78" t="str">
        <f t="shared" si="16"/>
        <v/>
      </c>
      <c r="B38" s="78" t="str">
        <f t="shared" si="17"/>
        <v/>
      </c>
      <c r="C38" s="78">
        <f t="shared" si="18"/>
        <v>0</v>
      </c>
      <c r="D38" s="78">
        <f t="shared" si="19"/>
        <v>0</v>
      </c>
      <c r="E38" s="78">
        <f t="shared" si="20"/>
        <v>6</v>
      </c>
      <c r="F38" s="26" t="str">
        <f>IF('1ERPA'!F38="","",'1ERPA'!F38)</f>
        <v/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81" t="str">
        <f t="shared" si="21"/>
        <v/>
      </c>
      <c r="AL38" s="81" t="str">
        <f t="shared" si="22"/>
        <v/>
      </c>
      <c r="AM38" s="82" t="str">
        <f t="shared" si="23"/>
        <v/>
      </c>
      <c r="AN38" s="82" t="str">
        <f>IF('3ERPM'!W41="","",IF('3ERPM'!W41=0,"",('3ERPM'!W41)*100))</f>
        <v/>
      </c>
      <c r="AO38" s="81" t="str">
        <f t="shared" si="24"/>
        <v/>
      </c>
      <c r="AP38" s="81" t="str">
        <f t="shared" si="25"/>
        <v/>
      </c>
      <c r="AQ38" s="82" t="str">
        <f t="shared" si="26"/>
        <v/>
      </c>
      <c r="AR38" s="82" t="str">
        <f>'1ERPA'!AM38</f>
        <v/>
      </c>
      <c r="AS38" s="82" t="str">
        <f>'1ERPA'!AO38</f>
        <v/>
      </c>
      <c r="AT38" s="82" t="str">
        <f>'1ERPA'!AQ38</f>
        <v/>
      </c>
      <c r="AU38" s="82" t="str">
        <f>'2DOPA'!AM38</f>
        <v/>
      </c>
      <c r="AV38" s="82" t="str">
        <f>'2DOPA'!AO38</f>
        <v/>
      </c>
      <c r="AW38" s="82" t="str">
        <f>'2DOPA'!AQ38</f>
        <v/>
      </c>
      <c r="AX38" s="82" t="str">
        <f t="shared" si="27"/>
        <v/>
      </c>
      <c r="AY38" s="82" t="str">
        <f t="shared" si="28"/>
        <v/>
      </c>
      <c r="AZ38" s="81" t="str">
        <f t="shared" si="29"/>
        <v/>
      </c>
    </row>
    <row r="39" spans="1:52" s="77" customFormat="1" x14ac:dyDescent="0.25">
      <c r="A39" s="78" t="str">
        <f t="shared" si="16"/>
        <v/>
      </c>
      <c r="B39" s="78" t="str">
        <f t="shared" si="17"/>
        <v/>
      </c>
      <c r="C39" s="78">
        <f t="shared" si="18"/>
        <v>0</v>
      </c>
      <c r="D39" s="78">
        <f t="shared" si="19"/>
        <v>0</v>
      </c>
      <c r="E39" s="78">
        <f t="shared" si="20"/>
        <v>6</v>
      </c>
      <c r="F39" s="26" t="str">
        <f>IF('1ERPA'!F39="","",'1ERPA'!F39)</f>
        <v/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81" t="str">
        <f t="shared" si="21"/>
        <v/>
      </c>
      <c r="AL39" s="81" t="str">
        <f t="shared" si="22"/>
        <v/>
      </c>
      <c r="AM39" s="82" t="str">
        <f t="shared" si="23"/>
        <v/>
      </c>
      <c r="AN39" s="82" t="str">
        <f>IF('3ERPM'!W42="","",IF('3ERPM'!W42=0,"",('3ERPM'!W42)*100))</f>
        <v/>
      </c>
      <c r="AO39" s="81" t="str">
        <f t="shared" si="24"/>
        <v/>
      </c>
      <c r="AP39" s="81" t="str">
        <f t="shared" si="25"/>
        <v/>
      </c>
      <c r="AQ39" s="82" t="str">
        <f t="shared" si="26"/>
        <v/>
      </c>
      <c r="AR39" s="82" t="str">
        <f>'1ERPA'!AM39</f>
        <v/>
      </c>
      <c r="AS39" s="82" t="str">
        <f>'1ERPA'!AO39</f>
        <v/>
      </c>
      <c r="AT39" s="82" t="str">
        <f>'1ERPA'!AQ39</f>
        <v/>
      </c>
      <c r="AU39" s="82" t="str">
        <f>'2DOPA'!AM39</f>
        <v/>
      </c>
      <c r="AV39" s="82" t="str">
        <f>'2DOPA'!AO39</f>
        <v/>
      </c>
      <c r="AW39" s="82" t="str">
        <f>'2DOPA'!AQ39</f>
        <v/>
      </c>
      <c r="AX39" s="82" t="str">
        <f t="shared" si="27"/>
        <v/>
      </c>
      <c r="AY39" s="82" t="str">
        <f t="shared" si="28"/>
        <v/>
      </c>
      <c r="AZ39" s="81" t="str">
        <f t="shared" si="29"/>
        <v/>
      </c>
    </row>
    <row r="40" spans="1:52" s="77" customFormat="1" x14ac:dyDescent="0.25">
      <c r="A40" s="78" t="str">
        <f t="shared" si="16"/>
        <v/>
      </c>
      <c r="B40" s="78" t="str">
        <f t="shared" si="17"/>
        <v/>
      </c>
      <c r="C40" s="78">
        <f t="shared" si="18"/>
        <v>0</v>
      </c>
      <c r="D40" s="78">
        <f t="shared" si="19"/>
        <v>0</v>
      </c>
      <c r="E40" s="78">
        <f t="shared" si="20"/>
        <v>6</v>
      </c>
      <c r="F40" s="26" t="str">
        <f>IF('1ERPA'!F40="","",'1ERPA'!F40)</f>
        <v/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81" t="str">
        <f t="shared" si="21"/>
        <v/>
      </c>
      <c r="AL40" s="81" t="str">
        <f t="shared" si="22"/>
        <v/>
      </c>
      <c r="AM40" s="82" t="str">
        <f t="shared" si="23"/>
        <v/>
      </c>
      <c r="AN40" s="82" t="str">
        <f>IF('3ERPM'!W43="","",IF('3ERPM'!W43=0,"",('3ERPM'!W43)*100))</f>
        <v/>
      </c>
      <c r="AO40" s="81" t="str">
        <f t="shared" si="24"/>
        <v/>
      </c>
      <c r="AP40" s="81" t="str">
        <f t="shared" si="25"/>
        <v/>
      </c>
      <c r="AQ40" s="82" t="str">
        <f t="shared" si="26"/>
        <v/>
      </c>
      <c r="AR40" s="82" t="str">
        <f>'1ERPA'!AM40</f>
        <v/>
      </c>
      <c r="AS40" s="82" t="str">
        <f>'1ERPA'!AO40</f>
        <v/>
      </c>
      <c r="AT40" s="82" t="str">
        <f>'1ERPA'!AQ40</f>
        <v/>
      </c>
      <c r="AU40" s="82" t="str">
        <f>'2DOPA'!AM40</f>
        <v/>
      </c>
      <c r="AV40" s="82" t="str">
        <f>'2DOPA'!AO40</f>
        <v/>
      </c>
      <c r="AW40" s="82" t="str">
        <f>'2DOPA'!AQ40</f>
        <v/>
      </c>
      <c r="AX40" s="82" t="str">
        <f t="shared" si="27"/>
        <v/>
      </c>
      <c r="AY40" s="82" t="str">
        <f t="shared" si="28"/>
        <v/>
      </c>
      <c r="AZ40" s="81" t="str">
        <f t="shared" si="29"/>
        <v/>
      </c>
    </row>
    <row r="41" spans="1:52" s="77" customFormat="1" x14ac:dyDescent="0.25">
      <c r="A41" s="78" t="str">
        <f t="shared" si="16"/>
        <v/>
      </c>
      <c r="B41" s="78" t="str">
        <f t="shared" si="17"/>
        <v/>
      </c>
      <c r="C41" s="78">
        <f t="shared" si="18"/>
        <v>0</v>
      </c>
      <c r="D41" s="78">
        <f t="shared" si="19"/>
        <v>0</v>
      </c>
      <c r="E41" s="78">
        <f t="shared" si="20"/>
        <v>6</v>
      </c>
      <c r="F41" s="26" t="str">
        <f>IF('1ERPA'!F41="","",'1ERPA'!F41)</f>
        <v/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81" t="str">
        <f t="shared" si="21"/>
        <v/>
      </c>
      <c r="AL41" s="81" t="str">
        <f t="shared" si="22"/>
        <v/>
      </c>
      <c r="AM41" s="82" t="str">
        <f t="shared" si="23"/>
        <v/>
      </c>
      <c r="AN41" s="82" t="str">
        <f>IF('3ERPM'!W44="","",IF('3ERPM'!W44=0,"",('3ERPM'!W44)*100))</f>
        <v/>
      </c>
      <c r="AO41" s="81" t="str">
        <f t="shared" si="24"/>
        <v/>
      </c>
      <c r="AP41" s="81" t="str">
        <f t="shared" si="25"/>
        <v/>
      </c>
      <c r="AQ41" s="82" t="str">
        <f t="shared" si="26"/>
        <v/>
      </c>
      <c r="AR41" s="82" t="str">
        <f>'1ERPA'!AM41</f>
        <v/>
      </c>
      <c r="AS41" s="82" t="str">
        <f>'1ERPA'!AO41</f>
        <v/>
      </c>
      <c r="AT41" s="82" t="str">
        <f>'1ERPA'!AQ41</f>
        <v/>
      </c>
      <c r="AU41" s="82" t="str">
        <f>'2DOPA'!AM41</f>
        <v/>
      </c>
      <c r="AV41" s="82" t="str">
        <f>'2DOPA'!AO41</f>
        <v/>
      </c>
      <c r="AW41" s="82" t="str">
        <f>'2DOPA'!AQ41</f>
        <v/>
      </c>
      <c r="AX41" s="82" t="str">
        <f t="shared" si="27"/>
        <v/>
      </c>
      <c r="AY41" s="82" t="str">
        <f t="shared" si="28"/>
        <v/>
      </c>
      <c r="AZ41" s="81" t="str">
        <f t="shared" si="29"/>
        <v/>
      </c>
    </row>
    <row r="42" spans="1:52" s="77" customFormat="1" x14ac:dyDescent="0.25">
      <c r="A42" s="78" t="str">
        <f t="shared" si="16"/>
        <v/>
      </c>
      <c r="B42" s="78" t="str">
        <f t="shared" si="17"/>
        <v/>
      </c>
      <c r="C42" s="78">
        <f t="shared" si="18"/>
        <v>0</v>
      </c>
      <c r="D42" s="78">
        <f t="shared" si="19"/>
        <v>0</v>
      </c>
      <c r="E42" s="78">
        <f t="shared" si="20"/>
        <v>6</v>
      </c>
      <c r="F42" s="26" t="str">
        <f>IF('1ERPA'!F42="","",'1ERPA'!F42)</f>
        <v/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81" t="str">
        <f t="shared" si="21"/>
        <v/>
      </c>
      <c r="AL42" s="81" t="str">
        <f t="shared" si="22"/>
        <v/>
      </c>
      <c r="AM42" s="82" t="str">
        <f t="shared" si="23"/>
        <v/>
      </c>
      <c r="AN42" s="82" t="str">
        <f>IF('3ERPM'!W45="","",IF('3ERPM'!W45=0,"",('3ERPM'!W45)*100))</f>
        <v/>
      </c>
      <c r="AO42" s="81" t="str">
        <f t="shared" si="24"/>
        <v/>
      </c>
      <c r="AP42" s="81" t="str">
        <f t="shared" si="25"/>
        <v/>
      </c>
      <c r="AQ42" s="82" t="str">
        <f t="shared" si="26"/>
        <v/>
      </c>
      <c r="AR42" s="82" t="str">
        <f>'1ERPA'!AM42</f>
        <v/>
      </c>
      <c r="AS42" s="82" t="str">
        <f>'1ERPA'!AO42</f>
        <v/>
      </c>
      <c r="AT42" s="82" t="str">
        <f>'1ERPA'!AQ42</f>
        <v/>
      </c>
      <c r="AU42" s="82" t="str">
        <f>'2DOPA'!AM42</f>
        <v/>
      </c>
      <c r="AV42" s="82" t="str">
        <f>'2DOPA'!AO42</f>
        <v/>
      </c>
      <c r="AW42" s="82" t="str">
        <f>'2DOPA'!AQ42</f>
        <v/>
      </c>
      <c r="AX42" s="82" t="str">
        <f t="shared" si="27"/>
        <v/>
      </c>
      <c r="AY42" s="82" t="str">
        <f t="shared" si="28"/>
        <v/>
      </c>
      <c r="AZ42" s="81" t="str">
        <f t="shared" si="29"/>
        <v/>
      </c>
    </row>
    <row r="43" spans="1:52" s="77" customFormat="1" x14ac:dyDescent="0.25">
      <c r="A43" s="78" t="str">
        <f t="shared" si="16"/>
        <v/>
      </c>
      <c r="B43" s="78" t="str">
        <f t="shared" si="17"/>
        <v/>
      </c>
      <c r="C43" s="78">
        <f t="shared" si="18"/>
        <v>0</v>
      </c>
      <c r="D43" s="78">
        <f t="shared" si="19"/>
        <v>0</v>
      </c>
      <c r="E43" s="78">
        <f t="shared" si="20"/>
        <v>6</v>
      </c>
      <c r="F43" s="26" t="str">
        <f>IF('1ERPA'!F43="","",'1ERPA'!F43)</f>
        <v/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81" t="str">
        <f t="shared" si="21"/>
        <v/>
      </c>
      <c r="AL43" s="81" t="str">
        <f t="shared" si="22"/>
        <v/>
      </c>
      <c r="AM43" s="82" t="str">
        <f t="shared" si="23"/>
        <v/>
      </c>
      <c r="AN43" s="82" t="str">
        <f>IF('3ERPM'!W46="","",IF('3ERPM'!W46=0,"",('3ERPM'!W46)*100))</f>
        <v/>
      </c>
      <c r="AO43" s="81" t="str">
        <f t="shared" si="24"/>
        <v/>
      </c>
      <c r="AP43" s="81" t="str">
        <f t="shared" si="25"/>
        <v/>
      </c>
      <c r="AQ43" s="82" t="str">
        <f t="shared" si="26"/>
        <v/>
      </c>
      <c r="AR43" s="82" t="str">
        <f>'1ERPA'!AM43</f>
        <v/>
      </c>
      <c r="AS43" s="82" t="str">
        <f>'1ERPA'!AO43</f>
        <v/>
      </c>
      <c r="AT43" s="82" t="str">
        <f>'1ERPA'!AQ43</f>
        <v/>
      </c>
      <c r="AU43" s="82" t="str">
        <f>'2DOPA'!AM43</f>
        <v/>
      </c>
      <c r="AV43" s="82" t="str">
        <f>'2DOPA'!AO43</f>
        <v/>
      </c>
      <c r="AW43" s="82" t="str">
        <f>'2DOPA'!AQ43</f>
        <v/>
      </c>
      <c r="AX43" s="82" t="str">
        <f t="shared" si="27"/>
        <v/>
      </c>
      <c r="AY43" s="82" t="str">
        <f t="shared" si="28"/>
        <v/>
      </c>
      <c r="AZ43" s="81" t="str">
        <f t="shared" si="29"/>
        <v/>
      </c>
    </row>
    <row r="44" spans="1:52" x14ac:dyDescent="0.25">
      <c r="A44" s="78" t="str">
        <f t="shared" si="16"/>
        <v/>
      </c>
      <c r="B44" s="78" t="str">
        <f t="shared" si="17"/>
        <v/>
      </c>
      <c r="C44" s="78">
        <f t="shared" si="18"/>
        <v>0</v>
      </c>
      <c r="D44" s="78">
        <f t="shared" si="19"/>
        <v>0</v>
      </c>
      <c r="E44" s="78">
        <f t="shared" si="20"/>
        <v>6</v>
      </c>
      <c r="F44" s="26" t="str">
        <f>IF('1ERPA'!F44="","",'1ERPA'!F44)</f>
        <v/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81" t="str">
        <f t="shared" si="21"/>
        <v/>
      </c>
      <c r="AL44" s="81" t="str">
        <f t="shared" si="22"/>
        <v/>
      </c>
      <c r="AM44" s="82" t="str">
        <f t="shared" si="23"/>
        <v/>
      </c>
      <c r="AN44" s="82" t="str">
        <f>IF('3ERPM'!W47="","",IF('3ERPM'!W47=0,"",('3ERPM'!W47)*100))</f>
        <v/>
      </c>
      <c r="AO44" s="81" t="str">
        <f t="shared" si="24"/>
        <v/>
      </c>
      <c r="AP44" s="81" t="str">
        <f t="shared" si="25"/>
        <v/>
      </c>
      <c r="AQ44" s="82" t="str">
        <f t="shared" si="26"/>
        <v/>
      </c>
      <c r="AR44" s="82" t="str">
        <f>'1ERPA'!AM44</f>
        <v/>
      </c>
      <c r="AS44" s="82" t="str">
        <f>'1ERPA'!AO44</f>
        <v/>
      </c>
      <c r="AT44" s="82" t="str">
        <f>'1ERPA'!AQ44</f>
        <v/>
      </c>
      <c r="AU44" s="82" t="str">
        <f>'2DOPA'!AM44</f>
        <v/>
      </c>
      <c r="AV44" s="82" t="str">
        <f>'2DOPA'!AO44</f>
        <v/>
      </c>
      <c r="AW44" s="82" t="str">
        <f>'2DOPA'!AQ44</f>
        <v/>
      </c>
      <c r="AX44" s="82" t="str">
        <f t="shared" si="27"/>
        <v/>
      </c>
      <c r="AY44" s="82" t="str">
        <f t="shared" si="28"/>
        <v/>
      </c>
      <c r="AZ44" s="81" t="str">
        <f t="shared" si="29"/>
        <v/>
      </c>
    </row>
    <row r="45" spans="1:52" x14ac:dyDescent="0.25">
      <c r="A45" s="54" t="str">
        <f t="shared" si="13"/>
        <v/>
      </c>
      <c r="B45" s="54" t="str">
        <f t="shared" si="0"/>
        <v/>
      </c>
      <c r="C45" s="54">
        <f t="shared" si="2"/>
        <v>0</v>
      </c>
      <c r="D45" s="54">
        <f t="shared" si="3"/>
        <v>0</v>
      </c>
      <c r="E45" s="54">
        <f t="shared" si="14"/>
        <v>6</v>
      </c>
      <c r="F45" s="26" t="str">
        <f>IF('1ERPA'!F45="","",'1ERPA'!F45)</f>
        <v/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81" t="str">
        <f t="shared" si="21"/>
        <v/>
      </c>
      <c r="AL45" s="81" t="str">
        <f t="shared" si="22"/>
        <v/>
      </c>
      <c r="AM45" s="82" t="str">
        <f t="shared" si="23"/>
        <v/>
      </c>
      <c r="AN45" s="82" t="str">
        <f>IF('3ERPM'!W48="","",IF('3ERPM'!W48=0,"",('3ERPM'!W48)*100))</f>
        <v/>
      </c>
      <c r="AO45" s="81" t="str">
        <f t="shared" si="24"/>
        <v/>
      </c>
      <c r="AP45" s="81" t="str">
        <f t="shared" si="25"/>
        <v/>
      </c>
      <c r="AQ45" s="82" t="str">
        <f t="shared" si="26"/>
        <v/>
      </c>
      <c r="AR45" s="82" t="str">
        <f>'1ERPA'!AM45</f>
        <v/>
      </c>
      <c r="AS45" s="82" t="str">
        <f>'1ERPA'!AO45</f>
        <v/>
      </c>
      <c r="AT45" s="82" t="str">
        <f>'1ERPA'!AQ45</f>
        <v/>
      </c>
      <c r="AU45" s="82" t="str">
        <f>'2DOPA'!AM45</f>
        <v/>
      </c>
      <c r="AV45" s="82" t="str">
        <f>'2DOPA'!AO45</f>
        <v/>
      </c>
      <c r="AW45" s="82" t="str">
        <f>'2DOPA'!AQ45</f>
        <v/>
      </c>
      <c r="AX45" s="82" t="str">
        <f t="shared" si="27"/>
        <v/>
      </c>
      <c r="AY45" s="82" t="str">
        <f t="shared" si="28"/>
        <v/>
      </c>
      <c r="AZ45" s="81" t="str">
        <f t="shared" si="29"/>
        <v/>
      </c>
    </row>
    <row r="46" spans="1:52" x14ac:dyDescent="0.25">
      <c r="A46" s="54" t="str">
        <f t="shared" si="13"/>
        <v/>
      </c>
      <c r="B46" s="54" t="str">
        <f t="shared" si="0"/>
        <v/>
      </c>
      <c r="C46" s="54">
        <f t="shared" si="2"/>
        <v>0</v>
      </c>
      <c r="D46" s="54">
        <f t="shared" si="3"/>
        <v>0</v>
      </c>
      <c r="E46" s="54">
        <f t="shared" si="14"/>
        <v>6</v>
      </c>
      <c r="F46" s="26" t="str">
        <f>IF('1ERPA'!F46="","",'1ERPA'!F46)</f>
        <v/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81" t="str">
        <f t="shared" si="21"/>
        <v/>
      </c>
      <c r="AL46" s="81" t="str">
        <f t="shared" si="22"/>
        <v/>
      </c>
      <c r="AM46" s="82" t="str">
        <f t="shared" si="23"/>
        <v/>
      </c>
      <c r="AN46" s="82" t="str">
        <f>IF('3ERPM'!W49="","",IF('3ERPM'!W49=0,"",('3ERPM'!W49)*100))</f>
        <v/>
      </c>
      <c r="AO46" s="81" t="str">
        <f t="shared" si="24"/>
        <v/>
      </c>
      <c r="AP46" s="81" t="str">
        <f t="shared" si="25"/>
        <v/>
      </c>
      <c r="AQ46" s="82" t="str">
        <f t="shared" si="26"/>
        <v/>
      </c>
      <c r="AR46" s="82" t="str">
        <f>'1ERPA'!AM46</f>
        <v/>
      </c>
      <c r="AS46" s="82" t="str">
        <f>'1ERPA'!AO46</f>
        <v/>
      </c>
      <c r="AT46" s="82" t="str">
        <f>'1ERPA'!AQ46</f>
        <v/>
      </c>
      <c r="AU46" s="82" t="str">
        <f>'2DOPA'!AM46</f>
        <v/>
      </c>
      <c r="AV46" s="82" t="str">
        <f>'2DOPA'!AO46</f>
        <v/>
      </c>
      <c r="AW46" s="82" t="str">
        <f>'2DOPA'!AQ46</f>
        <v/>
      </c>
      <c r="AX46" s="82" t="str">
        <f t="shared" si="27"/>
        <v/>
      </c>
      <c r="AY46" s="82" t="str">
        <f t="shared" si="28"/>
        <v/>
      </c>
      <c r="AZ46" s="81" t="str">
        <f t="shared" si="29"/>
        <v/>
      </c>
    </row>
    <row r="47" spans="1:52" x14ac:dyDescent="0.25">
      <c r="A47" s="54" t="str">
        <f t="shared" si="13"/>
        <v/>
      </c>
      <c r="B47" s="54" t="str">
        <f t="shared" si="0"/>
        <v/>
      </c>
      <c r="C47" s="54">
        <f t="shared" si="2"/>
        <v>0</v>
      </c>
      <c r="D47" s="54">
        <f t="shared" si="3"/>
        <v>0</v>
      </c>
      <c r="E47" s="54">
        <f t="shared" si="14"/>
        <v>6</v>
      </c>
      <c r="F47" s="26" t="str">
        <f>IF('1ERPA'!F47="","",'1ERPA'!F47)</f>
        <v/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81" t="str">
        <f t="shared" si="21"/>
        <v/>
      </c>
      <c r="AL47" s="81" t="str">
        <f t="shared" si="22"/>
        <v/>
      </c>
      <c r="AM47" s="82" t="str">
        <f t="shared" si="23"/>
        <v/>
      </c>
      <c r="AN47" s="82" t="str">
        <f>IF('3ERPM'!W50="","",IF('3ERPM'!W50=0,"",('3ERPM'!W50)*100))</f>
        <v/>
      </c>
      <c r="AO47" s="81" t="str">
        <f t="shared" si="24"/>
        <v/>
      </c>
      <c r="AP47" s="81" t="str">
        <f t="shared" si="25"/>
        <v/>
      </c>
      <c r="AQ47" s="82" t="str">
        <f t="shared" si="26"/>
        <v/>
      </c>
      <c r="AR47" s="82" t="str">
        <f>'1ERPA'!AM47</f>
        <v/>
      </c>
      <c r="AS47" s="82" t="str">
        <f>'1ERPA'!AO47</f>
        <v/>
      </c>
      <c r="AT47" s="82" t="str">
        <f>'1ERPA'!AQ47</f>
        <v/>
      </c>
      <c r="AU47" s="82" t="str">
        <f>'2DOPA'!AM47</f>
        <v/>
      </c>
      <c r="AV47" s="82" t="str">
        <f>'2DOPA'!AO47</f>
        <v/>
      </c>
      <c r="AW47" s="82" t="str">
        <f>'2DOPA'!AQ47</f>
        <v/>
      </c>
      <c r="AX47" s="82" t="str">
        <f t="shared" si="27"/>
        <v/>
      </c>
      <c r="AY47" s="82" t="str">
        <f t="shared" si="28"/>
        <v/>
      </c>
      <c r="AZ47" s="81" t="str">
        <f t="shared" si="29"/>
        <v/>
      </c>
    </row>
    <row r="48" spans="1:52" x14ac:dyDescent="0.25">
      <c r="A48" s="54" t="str">
        <f t="shared" si="13"/>
        <v/>
      </c>
      <c r="B48" s="54" t="str">
        <f t="shared" si="0"/>
        <v/>
      </c>
      <c r="C48" s="54">
        <f t="shared" si="2"/>
        <v>0</v>
      </c>
      <c r="D48" s="54">
        <f t="shared" si="3"/>
        <v>0</v>
      </c>
      <c r="E48" s="54">
        <f t="shared" si="14"/>
        <v>6</v>
      </c>
      <c r="F48" s="26" t="str">
        <f>IF('1ERPA'!F48="","",'1ERPA'!F48)</f>
        <v/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81" t="str">
        <f t="shared" si="21"/>
        <v/>
      </c>
      <c r="AL48" s="81" t="str">
        <f t="shared" si="22"/>
        <v/>
      </c>
      <c r="AM48" s="82" t="str">
        <f t="shared" si="23"/>
        <v/>
      </c>
      <c r="AN48" s="82" t="str">
        <f>IF('3ERPM'!W51="","",IF('3ERPM'!W51=0,"",('3ERPM'!W51)*100))</f>
        <v/>
      </c>
      <c r="AO48" s="81" t="str">
        <f t="shared" si="24"/>
        <v/>
      </c>
      <c r="AP48" s="81" t="str">
        <f t="shared" si="25"/>
        <v/>
      </c>
      <c r="AQ48" s="82" t="str">
        <f t="shared" si="26"/>
        <v/>
      </c>
      <c r="AR48" s="82" t="str">
        <f>'1ERPA'!AM48</f>
        <v/>
      </c>
      <c r="AS48" s="82" t="str">
        <f>'1ERPA'!AO48</f>
        <v/>
      </c>
      <c r="AT48" s="82" t="str">
        <f>'1ERPA'!AQ48</f>
        <v/>
      </c>
      <c r="AU48" s="82" t="str">
        <f>'2DOPA'!AM48</f>
        <v/>
      </c>
      <c r="AV48" s="82" t="str">
        <f>'2DOPA'!AO48</f>
        <v/>
      </c>
      <c r="AW48" s="82" t="str">
        <f>'2DOPA'!AQ48</f>
        <v/>
      </c>
      <c r="AX48" s="82" t="str">
        <f t="shared" si="27"/>
        <v/>
      </c>
      <c r="AY48" s="82" t="str">
        <f t="shared" si="28"/>
        <v/>
      </c>
      <c r="AZ48" s="81" t="str">
        <f t="shared" si="29"/>
        <v/>
      </c>
    </row>
    <row r="49" spans="1:52" x14ac:dyDescent="0.25">
      <c r="A49" s="54" t="str">
        <f t="shared" si="13"/>
        <v/>
      </c>
      <c r="B49" s="54" t="str">
        <f t="shared" si="0"/>
        <v/>
      </c>
      <c r="C49" s="54">
        <f t="shared" si="2"/>
        <v>0</v>
      </c>
      <c r="D49" s="54">
        <f t="shared" si="3"/>
        <v>0</v>
      </c>
      <c r="E49" s="54">
        <f t="shared" si="14"/>
        <v>6</v>
      </c>
      <c r="F49" s="26" t="str">
        <f>IF('1ERPA'!F49="","",'1ERPA'!F49)</f>
        <v/>
      </c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81" t="str">
        <f t="shared" si="21"/>
        <v/>
      </c>
      <c r="AL49" s="81" t="str">
        <f t="shared" si="22"/>
        <v/>
      </c>
      <c r="AM49" s="82" t="str">
        <f t="shared" si="23"/>
        <v/>
      </c>
      <c r="AN49" s="82" t="str">
        <f>IF('3ERPM'!W52="","",IF('3ERPM'!W52=0,"",('3ERPM'!W52)*100))</f>
        <v/>
      </c>
      <c r="AO49" s="81" t="str">
        <f t="shared" si="24"/>
        <v/>
      </c>
      <c r="AP49" s="81" t="str">
        <f t="shared" si="25"/>
        <v/>
      </c>
      <c r="AQ49" s="82" t="str">
        <f t="shared" si="26"/>
        <v/>
      </c>
      <c r="AR49" s="82" t="str">
        <f>'1ERPA'!AM49</f>
        <v/>
      </c>
      <c r="AS49" s="82" t="str">
        <f>'1ERPA'!AO49</f>
        <v/>
      </c>
      <c r="AT49" s="82" t="str">
        <f>'1ERPA'!AQ49</f>
        <v/>
      </c>
      <c r="AU49" s="82" t="str">
        <f>'2DOPA'!AM49</f>
        <v/>
      </c>
      <c r="AV49" s="82" t="str">
        <f>'2DOPA'!AO49</f>
        <v/>
      </c>
      <c r="AW49" s="82" t="str">
        <f>'2DOPA'!AQ49</f>
        <v/>
      </c>
      <c r="AX49" s="82" t="str">
        <f t="shared" si="27"/>
        <v/>
      </c>
      <c r="AY49" s="82" t="str">
        <f t="shared" si="28"/>
        <v/>
      </c>
      <c r="AZ49" s="81" t="str">
        <f t="shared" si="29"/>
        <v/>
      </c>
    </row>
    <row r="50" spans="1:52" x14ac:dyDescent="0.25">
      <c r="A50" s="54" t="str">
        <f t="shared" si="13"/>
        <v/>
      </c>
      <c r="B50" s="54" t="str">
        <f t="shared" si="0"/>
        <v/>
      </c>
      <c r="C50" s="54">
        <f t="shared" si="2"/>
        <v>0</v>
      </c>
      <c r="D50" s="54">
        <f t="shared" si="3"/>
        <v>0</v>
      </c>
      <c r="E50" s="54">
        <f t="shared" si="14"/>
        <v>6</v>
      </c>
      <c r="F50" s="26" t="str">
        <f>IF('1ERPA'!F50="","",'1ERPA'!F50)</f>
        <v/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81" t="str">
        <f t="shared" si="21"/>
        <v/>
      </c>
      <c r="AL50" s="81" t="str">
        <f t="shared" si="22"/>
        <v/>
      </c>
      <c r="AM50" s="82" t="str">
        <f t="shared" si="23"/>
        <v/>
      </c>
      <c r="AN50" s="82" t="str">
        <f>IF('3ERPM'!W53="","",IF('3ERPM'!W53=0,"",('3ERPM'!W53)*100))</f>
        <v/>
      </c>
      <c r="AO50" s="81" t="str">
        <f t="shared" si="24"/>
        <v/>
      </c>
      <c r="AP50" s="81" t="str">
        <f t="shared" si="25"/>
        <v/>
      </c>
      <c r="AQ50" s="82" t="str">
        <f t="shared" si="26"/>
        <v/>
      </c>
      <c r="AR50" s="82" t="str">
        <f>'1ERPA'!AM50</f>
        <v/>
      </c>
      <c r="AS50" s="82" t="str">
        <f>'1ERPA'!AO50</f>
        <v/>
      </c>
      <c r="AT50" s="82" t="str">
        <f>'1ERPA'!AQ50</f>
        <v/>
      </c>
      <c r="AU50" s="82" t="str">
        <f>'2DOPA'!AM50</f>
        <v/>
      </c>
      <c r="AV50" s="82" t="str">
        <f>'2DOPA'!AO50</f>
        <v/>
      </c>
      <c r="AW50" s="82" t="str">
        <f>'2DOPA'!AQ50</f>
        <v/>
      </c>
      <c r="AX50" s="82" t="str">
        <f t="shared" si="27"/>
        <v/>
      </c>
      <c r="AY50" s="82" t="str">
        <f t="shared" si="28"/>
        <v/>
      </c>
      <c r="AZ50" s="81" t="str">
        <f t="shared" si="29"/>
        <v/>
      </c>
    </row>
    <row r="51" spans="1:52" x14ac:dyDescent="0.25">
      <c r="A51" s="54" t="str">
        <f t="shared" si="13"/>
        <v/>
      </c>
      <c r="B51" s="54" t="str">
        <f t="shared" si="0"/>
        <v/>
      </c>
      <c r="C51" s="54">
        <f t="shared" si="2"/>
        <v>0</v>
      </c>
      <c r="D51" s="54">
        <f t="shared" si="3"/>
        <v>0</v>
      </c>
      <c r="E51" s="54">
        <f t="shared" si="14"/>
        <v>6</v>
      </c>
      <c r="F51" s="26" t="str">
        <f>IF('1ERPA'!F51="","",'1ERPA'!F51)</f>
        <v/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81" t="str">
        <f t="shared" si="21"/>
        <v/>
      </c>
      <c r="AL51" s="81" t="str">
        <f t="shared" si="22"/>
        <v/>
      </c>
      <c r="AM51" s="82" t="str">
        <f t="shared" si="23"/>
        <v/>
      </c>
      <c r="AN51" s="82" t="str">
        <f>IF('3ERPM'!W54="","",IF('3ERPM'!W54=0,"",('3ERPM'!W54)*100))</f>
        <v/>
      </c>
      <c r="AO51" s="81" t="str">
        <f t="shared" si="24"/>
        <v/>
      </c>
      <c r="AP51" s="81" t="str">
        <f t="shared" si="25"/>
        <v/>
      </c>
      <c r="AQ51" s="82" t="str">
        <f t="shared" si="26"/>
        <v/>
      </c>
      <c r="AR51" s="82" t="str">
        <f>'1ERPA'!AM51</f>
        <v/>
      </c>
      <c r="AS51" s="82" t="str">
        <f>'1ERPA'!AO51</f>
        <v/>
      </c>
      <c r="AT51" s="82" t="str">
        <f>'1ERPA'!AQ51</f>
        <v/>
      </c>
      <c r="AU51" s="82" t="str">
        <f>'2DOPA'!AM51</f>
        <v/>
      </c>
      <c r="AV51" s="82" t="str">
        <f>'2DOPA'!AO51</f>
        <v/>
      </c>
      <c r="AW51" s="82" t="str">
        <f>'2DOPA'!AQ51</f>
        <v/>
      </c>
      <c r="AX51" s="82" t="str">
        <f t="shared" si="27"/>
        <v/>
      </c>
      <c r="AY51" s="82" t="str">
        <f t="shared" si="28"/>
        <v/>
      </c>
      <c r="AZ51" s="81" t="str">
        <f t="shared" si="29"/>
        <v/>
      </c>
    </row>
    <row r="52" spans="1:52" x14ac:dyDescent="0.25">
      <c r="A52" s="54" t="str">
        <f t="shared" si="13"/>
        <v/>
      </c>
      <c r="B52" s="54" t="str">
        <f t="shared" si="0"/>
        <v/>
      </c>
      <c r="C52" s="54">
        <f t="shared" si="2"/>
        <v>0</v>
      </c>
      <c r="D52" s="54">
        <f t="shared" si="3"/>
        <v>0</v>
      </c>
      <c r="E52" s="54">
        <f t="shared" si="14"/>
        <v>6</v>
      </c>
      <c r="F52" s="26" t="str">
        <f>IF('1ERPA'!F52="","",'1ERPA'!F52)</f>
        <v/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81" t="str">
        <f t="shared" si="21"/>
        <v/>
      </c>
      <c r="AL52" s="81" t="str">
        <f t="shared" si="22"/>
        <v/>
      </c>
      <c r="AM52" s="82" t="str">
        <f t="shared" si="23"/>
        <v/>
      </c>
      <c r="AN52" s="82" t="str">
        <f>IF('3ERPM'!W55="","",IF('3ERPM'!W55=0,"",('3ERPM'!W55)*100))</f>
        <v/>
      </c>
      <c r="AO52" s="81" t="str">
        <f t="shared" si="24"/>
        <v/>
      </c>
      <c r="AP52" s="81" t="str">
        <f t="shared" si="25"/>
        <v/>
      </c>
      <c r="AQ52" s="82" t="str">
        <f t="shared" si="26"/>
        <v/>
      </c>
      <c r="AR52" s="82" t="str">
        <f>'1ERPA'!AM52</f>
        <v/>
      </c>
      <c r="AS52" s="82" t="str">
        <f>'1ERPA'!AO52</f>
        <v/>
      </c>
      <c r="AT52" s="82" t="str">
        <f>'1ERPA'!AQ52</f>
        <v/>
      </c>
      <c r="AU52" s="82" t="str">
        <f>'2DOPA'!AM52</f>
        <v/>
      </c>
      <c r="AV52" s="82" t="str">
        <f>'2DOPA'!AO52</f>
        <v/>
      </c>
      <c r="AW52" s="82" t="str">
        <f>'2DOPA'!AQ52</f>
        <v/>
      </c>
      <c r="AX52" s="82" t="str">
        <f t="shared" si="27"/>
        <v/>
      </c>
      <c r="AY52" s="82" t="str">
        <f t="shared" si="28"/>
        <v/>
      </c>
      <c r="AZ52" s="81" t="str">
        <f t="shared" si="29"/>
        <v/>
      </c>
    </row>
    <row r="53" spans="1:52" x14ac:dyDescent="0.25">
      <c r="A53" s="54" t="str">
        <f t="shared" si="13"/>
        <v/>
      </c>
      <c r="B53" s="54" t="str">
        <f t="shared" si="0"/>
        <v/>
      </c>
      <c r="C53" s="54">
        <f t="shared" si="2"/>
        <v>0</v>
      </c>
      <c r="D53" s="54">
        <f t="shared" si="3"/>
        <v>0</v>
      </c>
      <c r="E53" s="54">
        <f t="shared" si="14"/>
        <v>6</v>
      </c>
      <c r="F53" s="26" t="str">
        <f>IF('1ERPA'!F53="","",'1ERPA'!F53)</f>
        <v/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81" t="str">
        <f t="shared" si="21"/>
        <v/>
      </c>
      <c r="AL53" s="81" t="str">
        <f t="shared" si="22"/>
        <v/>
      </c>
      <c r="AM53" s="82" t="str">
        <f t="shared" si="23"/>
        <v/>
      </c>
      <c r="AN53" s="82" t="str">
        <f>IF('3ERPM'!W56="","",IF('3ERPM'!W56=0,"",('3ERPM'!W56)*100))</f>
        <v/>
      </c>
      <c r="AO53" s="81" t="str">
        <f t="shared" si="24"/>
        <v/>
      </c>
      <c r="AP53" s="81" t="str">
        <f t="shared" si="25"/>
        <v/>
      </c>
      <c r="AQ53" s="82" t="str">
        <f t="shared" si="26"/>
        <v/>
      </c>
      <c r="AR53" s="82" t="str">
        <f>'1ERPA'!AM53</f>
        <v/>
      </c>
      <c r="AS53" s="82" t="str">
        <f>'1ERPA'!AO53</f>
        <v/>
      </c>
      <c r="AT53" s="82" t="str">
        <f>'1ERPA'!AQ53</f>
        <v/>
      </c>
      <c r="AU53" s="82" t="str">
        <f>'2DOPA'!AM53</f>
        <v/>
      </c>
      <c r="AV53" s="82" t="str">
        <f>'2DOPA'!AO53</f>
        <v/>
      </c>
      <c r="AW53" s="82" t="str">
        <f>'2DOPA'!AQ53</f>
        <v/>
      </c>
      <c r="AX53" s="82" t="str">
        <f t="shared" si="27"/>
        <v/>
      </c>
      <c r="AY53" s="82" t="str">
        <f t="shared" si="28"/>
        <v/>
      </c>
      <c r="AZ53" s="81" t="str">
        <f t="shared" si="29"/>
        <v/>
      </c>
    </row>
    <row r="54" spans="1:52" x14ac:dyDescent="0.25">
      <c r="A54" s="54" t="str">
        <f t="shared" si="13"/>
        <v/>
      </c>
      <c r="B54" s="54" t="str">
        <f t="shared" si="0"/>
        <v/>
      </c>
      <c r="C54" s="54">
        <f t="shared" si="2"/>
        <v>0</v>
      </c>
      <c r="D54" s="54">
        <f t="shared" si="3"/>
        <v>0</v>
      </c>
      <c r="E54" s="54">
        <f t="shared" si="14"/>
        <v>6</v>
      </c>
      <c r="F54" s="26" t="str">
        <f>IF('1ERPA'!F54="","",'1ERPA'!F54)</f>
        <v/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81" t="str">
        <f t="shared" si="21"/>
        <v/>
      </c>
      <c r="AL54" s="81" t="str">
        <f t="shared" si="22"/>
        <v/>
      </c>
      <c r="AM54" s="82" t="str">
        <f t="shared" si="23"/>
        <v/>
      </c>
      <c r="AN54" s="82" t="str">
        <f>IF('3ERPM'!W57="","",IF('3ERPM'!W57=0,"",('3ERPM'!W57)*100))</f>
        <v/>
      </c>
      <c r="AO54" s="81" t="str">
        <f t="shared" si="24"/>
        <v/>
      </c>
      <c r="AP54" s="81" t="str">
        <f t="shared" si="25"/>
        <v/>
      </c>
      <c r="AQ54" s="82" t="str">
        <f t="shared" si="26"/>
        <v/>
      </c>
      <c r="AR54" s="82" t="str">
        <f>'1ERPA'!AM54</f>
        <v/>
      </c>
      <c r="AS54" s="82" t="str">
        <f>'1ERPA'!AO54</f>
        <v/>
      </c>
      <c r="AT54" s="82" t="str">
        <f>'1ERPA'!AQ54</f>
        <v/>
      </c>
      <c r="AU54" s="82" t="str">
        <f>'2DOPA'!AM54</f>
        <v/>
      </c>
      <c r="AV54" s="82" t="str">
        <f>'2DOPA'!AO54</f>
        <v/>
      </c>
      <c r="AW54" s="82" t="str">
        <f>'2DOPA'!AQ54</f>
        <v/>
      </c>
      <c r="AX54" s="82" t="str">
        <f t="shared" si="27"/>
        <v/>
      </c>
      <c r="AY54" s="82" t="str">
        <f t="shared" si="28"/>
        <v/>
      </c>
      <c r="AZ54" s="81" t="str">
        <f t="shared" si="29"/>
        <v/>
      </c>
    </row>
    <row r="55" spans="1:52" x14ac:dyDescent="0.25">
      <c r="A55" s="54" t="str">
        <f t="shared" si="13"/>
        <v/>
      </c>
      <c r="B55" s="54" t="str">
        <f t="shared" si="0"/>
        <v/>
      </c>
      <c r="C55" s="54">
        <f t="shared" si="2"/>
        <v>0</v>
      </c>
      <c r="D55" s="54">
        <f t="shared" si="3"/>
        <v>0</v>
      </c>
      <c r="E55" s="54">
        <f t="shared" si="14"/>
        <v>6</v>
      </c>
      <c r="F55" s="26" t="str">
        <f>IF('1ERPA'!F55="","",'1ERPA'!F55)</f>
        <v/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81" t="str">
        <f t="shared" si="21"/>
        <v/>
      </c>
      <c r="AL55" s="81" t="str">
        <f t="shared" si="22"/>
        <v/>
      </c>
      <c r="AM55" s="82" t="str">
        <f t="shared" si="23"/>
        <v/>
      </c>
      <c r="AN55" s="82" t="str">
        <f>IF('3ERPM'!W58="","",IF('3ERPM'!W58=0,"",('3ERPM'!W58)*100))</f>
        <v/>
      </c>
      <c r="AO55" s="81" t="str">
        <f t="shared" si="24"/>
        <v/>
      </c>
      <c r="AP55" s="81" t="str">
        <f t="shared" si="25"/>
        <v/>
      </c>
      <c r="AQ55" s="82" t="str">
        <f t="shared" si="26"/>
        <v/>
      </c>
      <c r="AR55" s="82" t="str">
        <f>'1ERPA'!AM55</f>
        <v/>
      </c>
      <c r="AS55" s="82" t="str">
        <f>'1ERPA'!AO55</f>
        <v/>
      </c>
      <c r="AT55" s="82" t="str">
        <f>'1ERPA'!AQ55</f>
        <v/>
      </c>
      <c r="AU55" s="82" t="str">
        <f>'2DOPA'!AM55</f>
        <v/>
      </c>
      <c r="AV55" s="82" t="str">
        <f>'2DOPA'!AO55</f>
        <v/>
      </c>
      <c r="AW55" s="82" t="str">
        <f>'2DOPA'!AQ55</f>
        <v/>
      </c>
      <c r="AX55" s="82" t="str">
        <f t="shared" si="27"/>
        <v/>
      </c>
      <c r="AY55" s="82" t="str">
        <f t="shared" si="28"/>
        <v/>
      </c>
      <c r="AZ55" s="81" t="str">
        <f t="shared" si="29"/>
        <v/>
      </c>
    </row>
    <row r="56" spans="1:52" x14ac:dyDescent="0.25">
      <c r="A56" s="54" t="str">
        <f t="shared" si="13"/>
        <v/>
      </c>
      <c r="B56" s="54" t="str">
        <f t="shared" si="0"/>
        <v/>
      </c>
      <c r="C56" s="54">
        <f t="shared" si="2"/>
        <v>0</v>
      </c>
      <c r="D56" s="54">
        <f t="shared" si="3"/>
        <v>0</v>
      </c>
      <c r="E56" s="54">
        <f t="shared" si="14"/>
        <v>6</v>
      </c>
      <c r="F56" s="26" t="str">
        <f>IF('1ERPA'!F56="","",'1ERPA'!F56)</f>
        <v/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81" t="str">
        <f t="shared" si="21"/>
        <v/>
      </c>
      <c r="AL56" s="81" t="str">
        <f t="shared" si="22"/>
        <v/>
      </c>
      <c r="AM56" s="82" t="str">
        <f t="shared" si="23"/>
        <v/>
      </c>
      <c r="AN56" s="82" t="str">
        <f>IF('3ERPM'!W59="","",IF('3ERPM'!W59=0,"",('3ERPM'!W59)*100))</f>
        <v/>
      </c>
      <c r="AO56" s="81" t="str">
        <f t="shared" si="24"/>
        <v/>
      </c>
      <c r="AP56" s="81" t="str">
        <f t="shared" si="25"/>
        <v/>
      </c>
      <c r="AQ56" s="82" t="str">
        <f t="shared" si="26"/>
        <v/>
      </c>
      <c r="AR56" s="82" t="str">
        <f>'1ERPA'!AM56</f>
        <v/>
      </c>
      <c r="AS56" s="82" t="str">
        <f>'1ERPA'!AO56</f>
        <v/>
      </c>
      <c r="AT56" s="82" t="str">
        <f>'1ERPA'!AQ56</f>
        <v/>
      </c>
      <c r="AU56" s="82" t="str">
        <f>'2DOPA'!AM56</f>
        <v/>
      </c>
      <c r="AV56" s="82" t="str">
        <f>'2DOPA'!AO56</f>
        <v/>
      </c>
      <c r="AW56" s="82" t="str">
        <f>'2DOPA'!AQ56</f>
        <v/>
      </c>
      <c r="AX56" s="82" t="str">
        <f t="shared" si="27"/>
        <v/>
      </c>
      <c r="AY56" s="82" t="str">
        <f t="shared" si="28"/>
        <v/>
      </c>
      <c r="AZ56" s="81" t="str">
        <f t="shared" si="29"/>
        <v/>
      </c>
    </row>
    <row r="57" spans="1:52" x14ac:dyDescent="0.25">
      <c r="A57" s="54" t="str">
        <f t="shared" si="13"/>
        <v/>
      </c>
      <c r="B57" s="54" t="str">
        <f t="shared" si="0"/>
        <v/>
      </c>
      <c r="C57" s="54">
        <f t="shared" si="2"/>
        <v>0</v>
      </c>
      <c r="D57" s="54">
        <f t="shared" si="3"/>
        <v>0</v>
      </c>
      <c r="E57" s="54">
        <f t="shared" si="14"/>
        <v>6</v>
      </c>
      <c r="F57" s="26" t="str">
        <f>IF('1ERPA'!F57="","",'1ERPA'!F57)</f>
        <v/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81" t="str">
        <f t="shared" si="21"/>
        <v/>
      </c>
      <c r="AL57" s="81" t="str">
        <f t="shared" si="22"/>
        <v/>
      </c>
      <c r="AM57" s="82" t="str">
        <f t="shared" si="23"/>
        <v/>
      </c>
      <c r="AN57" s="82" t="str">
        <f>IF('3ERPM'!W60="","",IF('3ERPM'!W60=0,"",('3ERPM'!W60)*100))</f>
        <v/>
      </c>
      <c r="AO57" s="81" t="str">
        <f t="shared" si="24"/>
        <v/>
      </c>
      <c r="AP57" s="81" t="str">
        <f t="shared" si="25"/>
        <v/>
      </c>
      <c r="AQ57" s="82" t="str">
        <f t="shared" si="26"/>
        <v/>
      </c>
      <c r="AR57" s="82" t="str">
        <f>'1ERPA'!AM57</f>
        <v/>
      </c>
      <c r="AS57" s="82" t="str">
        <f>'1ERPA'!AO57</f>
        <v/>
      </c>
      <c r="AT57" s="82" t="str">
        <f>'1ERPA'!AQ57</f>
        <v/>
      </c>
      <c r="AU57" s="82" t="str">
        <f>'2DOPA'!AM57</f>
        <v/>
      </c>
      <c r="AV57" s="82" t="str">
        <f>'2DOPA'!AO57</f>
        <v/>
      </c>
      <c r="AW57" s="82" t="str">
        <f>'2DOPA'!AQ57</f>
        <v/>
      </c>
      <c r="AX57" s="82" t="str">
        <f t="shared" si="27"/>
        <v/>
      </c>
      <c r="AY57" s="82" t="str">
        <f t="shared" si="28"/>
        <v/>
      </c>
      <c r="AZ57" s="81" t="str">
        <f t="shared" si="29"/>
        <v/>
      </c>
    </row>
    <row r="58" spans="1:52" x14ac:dyDescent="0.25">
      <c r="A58" s="54" t="str">
        <f t="shared" si="13"/>
        <v/>
      </c>
      <c r="B58" s="54" t="str">
        <f t="shared" si="0"/>
        <v/>
      </c>
      <c r="C58" s="54">
        <f t="shared" si="2"/>
        <v>0</v>
      </c>
      <c r="D58" s="54">
        <f t="shared" si="3"/>
        <v>0</v>
      </c>
      <c r="E58" s="54">
        <f t="shared" si="14"/>
        <v>6</v>
      </c>
      <c r="F58" s="26" t="str">
        <f>IF('1ERPA'!F58="","",'1ERPA'!F58)</f>
        <v/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81" t="str">
        <f t="shared" si="21"/>
        <v/>
      </c>
      <c r="AL58" s="81" t="str">
        <f t="shared" si="22"/>
        <v/>
      </c>
      <c r="AM58" s="82" t="str">
        <f t="shared" si="23"/>
        <v/>
      </c>
      <c r="AN58" s="82" t="str">
        <f>IF('3ERPM'!W61="","",IF('3ERPM'!W61=0,"",('3ERPM'!W61)*100))</f>
        <v/>
      </c>
      <c r="AO58" s="81" t="str">
        <f t="shared" si="24"/>
        <v/>
      </c>
      <c r="AP58" s="81" t="str">
        <f t="shared" si="25"/>
        <v/>
      </c>
      <c r="AQ58" s="82" t="str">
        <f t="shared" si="26"/>
        <v/>
      </c>
      <c r="AR58" s="82" t="str">
        <f>'1ERPA'!AM58</f>
        <v/>
      </c>
      <c r="AS58" s="82" t="str">
        <f>'1ERPA'!AO58</f>
        <v/>
      </c>
      <c r="AT58" s="82" t="str">
        <f>'1ERPA'!AQ58</f>
        <v/>
      </c>
      <c r="AU58" s="82" t="str">
        <f>'2DOPA'!AM58</f>
        <v/>
      </c>
      <c r="AV58" s="82" t="str">
        <f>'2DOPA'!AO58</f>
        <v/>
      </c>
      <c r="AW58" s="82" t="str">
        <f>'2DOPA'!AQ58</f>
        <v/>
      </c>
      <c r="AX58" s="82" t="str">
        <f t="shared" si="27"/>
        <v/>
      </c>
      <c r="AY58" s="82" t="str">
        <f t="shared" si="28"/>
        <v/>
      </c>
      <c r="AZ58" s="81" t="str">
        <f t="shared" si="29"/>
        <v/>
      </c>
    </row>
    <row r="59" spans="1:52" x14ac:dyDescent="0.25">
      <c r="A59" s="54" t="str">
        <f t="shared" si="13"/>
        <v/>
      </c>
      <c r="B59" s="54" t="str">
        <f t="shared" si="0"/>
        <v/>
      </c>
      <c r="C59" s="54">
        <f t="shared" si="2"/>
        <v>0</v>
      </c>
      <c r="D59" s="54">
        <f t="shared" si="3"/>
        <v>0</v>
      </c>
      <c r="E59" s="54">
        <f t="shared" si="14"/>
        <v>6</v>
      </c>
      <c r="F59" s="26" t="str">
        <f>IF('1ERPA'!F59="","",'1ERPA'!F59)</f>
        <v/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81" t="str">
        <f t="shared" si="21"/>
        <v/>
      </c>
      <c r="AL59" s="81" t="str">
        <f t="shared" si="22"/>
        <v/>
      </c>
      <c r="AM59" s="82" t="str">
        <f t="shared" si="23"/>
        <v/>
      </c>
      <c r="AN59" s="82" t="str">
        <f>IF('3ERPM'!W62="","",IF('3ERPM'!W62=0,"",('3ERPM'!W62)*100))</f>
        <v/>
      </c>
      <c r="AO59" s="81" t="str">
        <f t="shared" si="24"/>
        <v/>
      </c>
      <c r="AP59" s="81" t="str">
        <f t="shared" si="25"/>
        <v/>
      </c>
      <c r="AQ59" s="82" t="str">
        <f t="shared" si="26"/>
        <v/>
      </c>
      <c r="AR59" s="82" t="str">
        <f>'1ERPA'!AM59</f>
        <v/>
      </c>
      <c r="AS59" s="82" t="str">
        <f>'1ERPA'!AO59</f>
        <v/>
      </c>
      <c r="AT59" s="82" t="str">
        <f>'1ERPA'!AQ59</f>
        <v/>
      </c>
      <c r="AU59" s="82" t="str">
        <f>'2DOPA'!AM59</f>
        <v/>
      </c>
      <c r="AV59" s="82" t="str">
        <f>'2DOPA'!AO59</f>
        <v/>
      </c>
      <c r="AW59" s="82" t="str">
        <f>'2DOPA'!AQ59</f>
        <v/>
      </c>
      <c r="AX59" s="82" t="str">
        <f t="shared" si="27"/>
        <v/>
      </c>
      <c r="AY59" s="82" t="str">
        <f t="shared" si="28"/>
        <v/>
      </c>
      <c r="AZ59" s="81" t="str">
        <f t="shared" si="29"/>
        <v/>
      </c>
    </row>
    <row r="60" spans="1:52" x14ac:dyDescent="0.25">
      <c r="A60" s="54" t="str">
        <f t="shared" si="13"/>
        <v/>
      </c>
      <c r="B60" s="54" t="str">
        <f t="shared" si="0"/>
        <v/>
      </c>
      <c r="C60" s="54">
        <f t="shared" si="2"/>
        <v>0</v>
      </c>
      <c r="D60" s="54">
        <f t="shared" si="3"/>
        <v>0</v>
      </c>
      <c r="E60" s="54">
        <f t="shared" si="14"/>
        <v>6</v>
      </c>
      <c r="F60" s="26" t="str">
        <f>IF('1ERPA'!F60="","",'1ERPA'!F60)</f>
        <v/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81" t="str">
        <f t="shared" si="21"/>
        <v/>
      </c>
      <c r="AL60" s="81" t="str">
        <f t="shared" si="22"/>
        <v/>
      </c>
      <c r="AM60" s="82" t="str">
        <f t="shared" si="23"/>
        <v/>
      </c>
      <c r="AN60" s="82" t="str">
        <f>IF('3ERPM'!W63="","",IF('3ERPM'!W63=0,"",('3ERPM'!W63)*100))</f>
        <v/>
      </c>
      <c r="AO60" s="81" t="str">
        <f t="shared" si="24"/>
        <v/>
      </c>
      <c r="AP60" s="81" t="str">
        <f t="shared" si="25"/>
        <v/>
      </c>
      <c r="AQ60" s="82" t="str">
        <f t="shared" si="26"/>
        <v/>
      </c>
      <c r="AR60" s="82" t="str">
        <f>'1ERPA'!AM60</f>
        <v/>
      </c>
      <c r="AS60" s="82" t="str">
        <f>'1ERPA'!AO60</f>
        <v/>
      </c>
      <c r="AT60" s="82" t="str">
        <f>'1ERPA'!AQ60</f>
        <v/>
      </c>
      <c r="AU60" s="82" t="str">
        <f>'2DOPA'!AM60</f>
        <v/>
      </c>
      <c r="AV60" s="82" t="str">
        <f>'2DOPA'!AO60</f>
        <v/>
      </c>
      <c r="AW60" s="82" t="str">
        <f>'2DOPA'!AQ60</f>
        <v/>
      </c>
      <c r="AX60" s="82" t="str">
        <f t="shared" si="27"/>
        <v/>
      </c>
      <c r="AY60" s="82" t="str">
        <f t="shared" si="28"/>
        <v/>
      </c>
      <c r="AZ60" s="81" t="str">
        <f t="shared" si="29"/>
        <v/>
      </c>
    </row>
    <row r="61" spans="1:52" x14ac:dyDescent="0.25">
      <c r="A61" s="54" t="str">
        <f t="shared" si="13"/>
        <v/>
      </c>
      <c r="B61" s="54" t="str">
        <f t="shared" si="0"/>
        <v/>
      </c>
      <c r="C61" s="54">
        <f t="shared" si="2"/>
        <v>0</v>
      </c>
      <c r="D61" s="54">
        <f t="shared" si="3"/>
        <v>0</v>
      </c>
      <c r="E61" s="54">
        <f t="shared" si="14"/>
        <v>6</v>
      </c>
      <c r="F61" s="26" t="str">
        <f>IF('1ERPA'!F61="","",'1ERPA'!F61)</f>
        <v/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81" t="str">
        <f t="shared" si="21"/>
        <v/>
      </c>
      <c r="AL61" s="81" t="str">
        <f t="shared" si="22"/>
        <v/>
      </c>
      <c r="AM61" s="82" t="str">
        <f t="shared" si="23"/>
        <v/>
      </c>
      <c r="AN61" s="82" t="str">
        <f>IF('3ERPM'!W64="","",IF('3ERPM'!W64=0,"",('3ERPM'!W64)*100))</f>
        <v/>
      </c>
      <c r="AO61" s="81" t="str">
        <f t="shared" si="24"/>
        <v/>
      </c>
      <c r="AP61" s="81" t="str">
        <f t="shared" si="25"/>
        <v/>
      </c>
      <c r="AQ61" s="82" t="str">
        <f t="shared" si="26"/>
        <v/>
      </c>
      <c r="AR61" s="82" t="str">
        <f>'1ERPA'!AM61</f>
        <v/>
      </c>
      <c r="AS61" s="82" t="str">
        <f>'1ERPA'!AO61</f>
        <v/>
      </c>
      <c r="AT61" s="82" t="str">
        <f>'1ERPA'!AQ61</f>
        <v/>
      </c>
      <c r="AU61" s="82" t="str">
        <f>'2DOPA'!AM61</f>
        <v/>
      </c>
      <c r="AV61" s="82" t="str">
        <f>'2DOPA'!AO61</f>
        <v/>
      </c>
      <c r="AW61" s="82" t="str">
        <f>'2DOPA'!AQ61</f>
        <v/>
      </c>
      <c r="AX61" s="82" t="str">
        <f t="shared" si="27"/>
        <v/>
      </c>
      <c r="AY61" s="82" t="str">
        <f t="shared" si="28"/>
        <v/>
      </c>
      <c r="AZ61" s="81" t="str">
        <f t="shared" si="29"/>
        <v/>
      </c>
    </row>
    <row r="62" spans="1:52" x14ac:dyDescent="0.25">
      <c r="A62" s="54" t="str">
        <f t="shared" si="13"/>
        <v/>
      </c>
      <c r="B62" s="54" t="str">
        <f t="shared" si="0"/>
        <v/>
      </c>
      <c r="C62" s="54">
        <f t="shared" si="2"/>
        <v>0</v>
      </c>
      <c r="D62" s="54">
        <f t="shared" si="3"/>
        <v>0</v>
      </c>
      <c r="E62" s="54">
        <f t="shared" si="14"/>
        <v>6</v>
      </c>
      <c r="F62" s="26" t="str">
        <f>IF('1ERPA'!F62="","",'1ERPA'!F62)</f>
        <v/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81" t="str">
        <f t="shared" si="21"/>
        <v/>
      </c>
      <c r="AL62" s="81" t="str">
        <f t="shared" si="22"/>
        <v/>
      </c>
      <c r="AM62" s="82" t="str">
        <f t="shared" si="23"/>
        <v/>
      </c>
      <c r="AN62" s="82" t="str">
        <f>IF('3ERPM'!W65="","",IF('3ERPM'!W65=0,"",('3ERPM'!W65)*100))</f>
        <v/>
      </c>
      <c r="AO62" s="81" t="str">
        <f t="shared" si="24"/>
        <v/>
      </c>
      <c r="AP62" s="81" t="str">
        <f t="shared" si="25"/>
        <v/>
      </c>
      <c r="AQ62" s="82" t="str">
        <f t="shared" si="26"/>
        <v/>
      </c>
      <c r="AR62" s="82" t="str">
        <f>'1ERPA'!AM62</f>
        <v/>
      </c>
      <c r="AS62" s="82" t="str">
        <f>'1ERPA'!AO62</f>
        <v/>
      </c>
      <c r="AT62" s="82" t="str">
        <f>'1ERPA'!AQ62</f>
        <v/>
      </c>
      <c r="AU62" s="82" t="str">
        <f>'2DOPA'!AM62</f>
        <v/>
      </c>
      <c r="AV62" s="82" t="str">
        <f>'2DOPA'!AO62</f>
        <v/>
      </c>
      <c r="AW62" s="82" t="str">
        <f>'2DOPA'!AQ62</f>
        <v/>
      </c>
      <c r="AX62" s="82" t="str">
        <f t="shared" si="27"/>
        <v/>
      </c>
      <c r="AY62" s="82" t="str">
        <f t="shared" si="28"/>
        <v/>
      </c>
      <c r="AZ62" s="81" t="str">
        <f t="shared" si="29"/>
        <v/>
      </c>
    </row>
    <row r="63" spans="1:52" x14ac:dyDescent="0.25">
      <c r="A63" s="54" t="str">
        <f t="shared" si="13"/>
        <v/>
      </c>
      <c r="B63" s="54" t="str">
        <f t="shared" si="0"/>
        <v/>
      </c>
      <c r="C63" s="54">
        <f t="shared" si="2"/>
        <v>0</v>
      </c>
      <c r="D63" s="54">
        <f t="shared" si="3"/>
        <v>0</v>
      </c>
      <c r="E63" s="54">
        <f t="shared" si="14"/>
        <v>6</v>
      </c>
      <c r="F63" s="26" t="str">
        <f>IF('1ERPA'!F63="","",'1ERPA'!F63)</f>
        <v/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81" t="str">
        <f t="shared" si="21"/>
        <v/>
      </c>
      <c r="AL63" s="81" t="str">
        <f t="shared" si="22"/>
        <v/>
      </c>
      <c r="AM63" s="82" t="str">
        <f t="shared" si="23"/>
        <v/>
      </c>
      <c r="AN63" s="82" t="str">
        <f>IF('3ERPM'!W66="","",IF('3ERPM'!W66=0,"",('3ERPM'!W66)*100))</f>
        <v/>
      </c>
      <c r="AO63" s="81" t="str">
        <f t="shared" si="24"/>
        <v/>
      </c>
      <c r="AP63" s="81" t="str">
        <f t="shared" si="25"/>
        <v/>
      </c>
      <c r="AQ63" s="82" t="str">
        <f t="shared" si="26"/>
        <v/>
      </c>
      <c r="AR63" s="82" t="str">
        <f>'1ERPA'!AM63</f>
        <v/>
      </c>
      <c r="AS63" s="82" t="str">
        <f>'1ERPA'!AO63</f>
        <v/>
      </c>
      <c r="AT63" s="82" t="str">
        <f>'1ERPA'!AQ63</f>
        <v/>
      </c>
      <c r="AU63" s="82" t="str">
        <f>'2DOPA'!AM63</f>
        <v/>
      </c>
      <c r="AV63" s="82" t="str">
        <f>'2DOPA'!AO63</f>
        <v/>
      </c>
      <c r="AW63" s="82" t="str">
        <f>'2DOPA'!AQ63</f>
        <v/>
      </c>
      <c r="AX63" s="82" t="str">
        <f t="shared" si="27"/>
        <v/>
      </c>
      <c r="AY63" s="82" t="str">
        <f t="shared" si="28"/>
        <v/>
      </c>
      <c r="AZ63" s="81" t="str">
        <f t="shared" si="29"/>
        <v/>
      </c>
    </row>
    <row r="64" spans="1:52" x14ac:dyDescent="0.25">
      <c r="A64" s="54" t="str">
        <f t="shared" si="13"/>
        <v/>
      </c>
      <c r="B64" s="54" t="str">
        <f t="shared" si="0"/>
        <v/>
      </c>
      <c r="C64" s="54">
        <f t="shared" si="2"/>
        <v>0</v>
      </c>
      <c r="D64" s="54">
        <f t="shared" si="3"/>
        <v>0</v>
      </c>
      <c r="E64" s="54">
        <f t="shared" si="14"/>
        <v>6</v>
      </c>
      <c r="F64" s="26" t="str">
        <f>IF('1ERPA'!F64="","",'1ERPA'!F64)</f>
        <v/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81" t="str">
        <f t="shared" si="21"/>
        <v/>
      </c>
      <c r="AL64" s="81" t="str">
        <f t="shared" si="22"/>
        <v/>
      </c>
      <c r="AM64" s="82" t="str">
        <f t="shared" si="23"/>
        <v/>
      </c>
      <c r="AN64" s="82" t="str">
        <f>IF('3ERPM'!W67="","",IF('3ERPM'!W67=0,"",('3ERPM'!W67)*100))</f>
        <v/>
      </c>
      <c r="AO64" s="81" t="str">
        <f t="shared" si="24"/>
        <v/>
      </c>
      <c r="AP64" s="81" t="str">
        <f t="shared" si="25"/>
        <v/>
      </c>
      <c r="AQ64" s="82" t="str">
        <f t="shared" si="26"/>
        <v/>
      </c>
      <c r="AR64" s="82" t="str">
        <f>'1ERPA'!AM64</f>
        <v/>
      </c>
      <c r="AS64" s="82" t="str">
        <f>'1ERPA'!AO64</f>
        <v/>
      </c>
      <c r="AT64" s="82" t="str">
        <f>'1ERPA'!AQ64</f>
        <v/>
      </c>
      <c r="AU64" s="82" t="str">
        <f>'2DOPA'!AM64</f>
        <v/>
      </c>
      <c r="AV64" s="82" t="str">
        <f>'2DOPA'!AO64</f>
        <v/>
      </c>
      <c r="AW64" s="82" t="str">
        <f>'2DOPA'!AQ64</f>
        <v/>
      </c>
      <c r="AX64" s="82" t="str">
        <f t="shared" si="27"/>
        <v/>
      </c>
      <c r="AY64" s="82" t="str">
        <f t="shared" si="28"/>
        <v/>
      </c>
      <c r="AZ64" s="81" t="str">
        <f t="shared" si="29"/>
        <v/>
      </c>
    </row>
    <row r="65" spans="1:52" x14ac:dyDescent="0.25">
      <c r="A65" s="54" t="str">
        <f t="shared" si="13"/>
        <v/>
      </c>
      <c r="B65" s="54" t="str">
        <f t="shared" si="0"/>
        <v/>
      </c>
      <c r="C65" s="54">
        <f t="shared" si="2"/>
        <v>0</v>
      </c>
      <c r="D65" s="54">
        <f t="shared" si="3"/>
        <v>0</v>
      </c>
      <c r="E65" s="54">
        <f t="shared" si="14"/>
        <v>6</v>
      </c>
      <c r="F65" s="26" t="str">
        <f>IF('1ERPA'!F65="","",'1ERPA'!F65)</f>
        <v/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81" t="str">
        <f t="shared" si="21"/>
        <v/>
      </c>
      <c r="AL65" s="81" t="str">
        <f t="shared" si="22"/>
        <v/>
      </c>
      <c r="AM65" s="82" t="str">
        <f t="shared" si="23"/>
        <v/>
      </c>
      <c r="AN65" s="82" t="str">
        <f>IF('3ERPM'!W68="","",IF('3ERPM'!W68=0,"",('3ERPM'!W68)*100))</f>
        <v/>
      </c>
      <c r="AO65" s="81" t="str">
        <f t="shared" si="24"/>
        <v/>
      </c>
      <c r="AP65" s="81" t="str">
        <f t="shared" si="25"/>
        <v/>
      </c>
      <c r="AQ65" s="82" t="str">
        <f t="shared" si="26"/>
        <v/>
      </c>
      <c r="AR65" s="82" t="str">
        <f>'1ERPA'!AM65</f>
        <v/>
      </c>
      <c r="AS65" s="82" t="str">
        <f>'1ERPA'!AO65</f>
        <v/>
      </c>
      <c r="AT65" s="82" t="str">
        <f>'1ERPA'!AQ65</f>
        <v/>
      </c>
      <c r="AU65" s="82" t="str">
        <f>'2DOPA'!AM65</f>
        <v/>
      </c>
      <c r="AV65" s="82" t="str">
        <f>'2DOPA'!AO65</f>
        <v/>
      </c>
      <c r="AW65" s="82" t="str">
        <f>'2DOPA'!AQ65</f>
        <v/>
      </c>
      <c r="AX65" s="82" t="str">
        <f t="shared" si="27"/>
        <v/>
      </c>
      <c r="AY65" s="82" t="str">
        <f t="shared" si="28"/>
        <v/>
      </c>
      <c r="AZ65" s="81" t="str">
        <f t="shared" si="29"/>
        <v/>
      </c>
    </row>
    <row r="66" spans="1:52" x14ac:dyDescent="0.25">
      <c r="A66" s="54" t="str">
        <f t="shared" si="13"/>
        <v/>
      </c>
      <c r="B66" s="54" t="str">
        <f t="shared" si="0"/>
        <v/>
      </c>
      <c r="C66" s="54">
        <f t="shared" si="2"/>
        <v>0</v>
      </c>
      <c r="D66" s="54">
        <f t="shared" si="3"/>
        <v>0</v>
      </c>
      <c r="E66" s="54">
        <f t="shared" si="14"/>
        <v>6</v>
      </c>
      <c r="F66" s="26" t="str">
        <f>IF('1ERPA'!F66="","",'1ERPA'!F66)</f>
        <v/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81" t="str">
        <f t="shared" si="21"/>
        <v/>
      </c>
      <c r="AL66" s="81" t="str">
        <f t="shared" si="22"/>
        <v/>
      </c>
      <c r="AM66" s="82" t="str">
        <f t="shared" si="23"/>
        <v/>
      </c>
      <c r="AN66" s="82" t="str">
        <f>IF('3ERPM'!W69="","",IF('3ERPM'!W69=0,"",('3ERPM'!W69)*100))</f>
        <v/>
      </c>
      <c r="AO66" s="81" t="str">
        <f t="shared" si="24"/>
        <v/>
      </c>
      <c r="AP66" s="81" t="str">
        <f t="shared" si="25"/>
        <v/>
      </c>
      <c r="AQ66" s="82" t="str">
        <f t="shared" si="26"/>
        <v/>
      </c>
      <c r="AR66" s="82" t="str">
        <f>'1ERPA'!AM66</f>
        <v/>
      </c>
      <c r="AS66" s="82" t="str">
        <f>'1ERPA'!AO66</f>
        <v/>
      </c>
      <c r="AT66" s="82" t="str">
        <f>'1ERPA'!AQ66</f>
        <v/>
      </c>
      <c r="AU66" s="82" t="str">
        <f>'2DOPA'!AM66</f>
        <v/>
      </c>
      <c r="AV66" s="82" t="str">
        <f>'2DOPA'!AO66</f>
        <v/>
      </c>
      <c r="AW66" s="82" t="str">
        <f>'2DOPA'!AQ66</f>
        <v/>
      </c>
      <c r="AX66" s="82" t="str">
        <f t="shared" si="27"/>
        <v/>
      </c>
      <c r="AY66" s="82" t="str">
        <f t="shared" si="28"/>
        <v/>
      </c>
      <c r="AZ66" s="81" t="str">
        <f t="shared" si="29"/>
        <v/>
      </c>
    </row>
    <row r="67" spans="1:52" x14ac:dyDescent="0.25">
      <c r="A67" s="54" t="str">
        <f t="shared" si="13"/>
        <v/>
      </c>
      <c r="B67" s="54" t="str">
        <f t="shared" si="0"/>
        <v/>
      </c>
      <c r="C67" s="54">
        <f t="shared" si="2"/>
        <v>0</v>
      </c>
      <c r="D67" s="54">
        <f t="shared" si="3"/>
        <v>0</v>
      </c>
      <c r="E67" s="54">
        <f t="shared" si="14"/>
        <v>6</v>
      </c>
      <c r="F67" s="26" t="str">
        <f>IF('1ERPA'!F67="","",'1ERPA'!F67)</f>
        <v/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81" t="str">
        <f t="shared" si="21"/>
        <v/>
      </c>
      <c r="AL67" s="81" t="str">
        <f t="shared" si="22"/>
        <v/>
      </c>
      <c r="AM67" s="82" t="str">
        <f t="shared" ref="AM67" si="30">IF(AK67="","",($AK$15-AL67)*$AM$15)</f>
        <v/>
      </c>
      <c r="AN67" s="82" t="str">
        <f>IF('3ERPM'!W70="","",IF('3ERPM'!W70=0,"",('3ERPM'!W70)*100))</f>
        <v/>
      </c>
      <c r="AO67" s="81" t="str">
        <f t="shared" ref="AO67" si="31">IF(AM67&lt;80,"SD/F",IF(AN67="","",IF(AN67&gt;=96,10,IF(AN67&gt;=86,9,IF(AN67&gt;=76,8,IF(AN67&gt;=66,7,IF(AN67&gt;=56,6,IF(AN67&gt;=46,5,IF(AN67&gt;=36,4,IF(AN67&gt;=26,3,IF(AN67&gt;=16,2,IF(AN67&gt;=6,1,IF(AN67&gt;=0,0,"")))))))))))))</f>
        <v/>
      </c>
      <c r="AP67" s="81" t="str">
        <f t="shared" ref="AP67" si="32">IF(AM67&lt;80,"SD/F",IF(AO67="","",IF(AO67&gt;=9.6,"DIEZ",IF(AO67&gt;=8.6,"NUEVE",IF(AO67&gt;=7.6,"OCHO",IF(AO67&gt;=6.6,"SIETE",IF(AO67&gt;=5.6,"SEIS",IF(AO67&gt;=4.6,"CINCO",IF(AO67&gt;=3.6,"CUATRO",IF(AO67&gt;=2.6,"TRES",IF(AO67&gt;=1.6,"DOS",IF(AO67&gt;=0.6,"UNO",IF(AO67&gt;=0,"CERO","")))))))))))))</f>
        <v/>
      </c>
      <c r="AQ67" s="82" t="str">
        <f t="shared" ref="AQ67" si="33">IF(AP67="","",IF(AP67="SD/F",0,($AQ$15/10)*AO67))</f>
        <v/>
      </c>
      <c r="AR67" s="82">
        <f>'1ERPA'!AM67</f>
        <v>0</v>
      </c>
      <c r="AS67" s="82">
        <f>'1ERPA'!AO67</f>
        <v>0</v>
      </c>
      <c r="AT67" s="82">
        <f>'1ERPA'!AQ67</f>
        <v>0</v>
      </c>
      <c r="AU67" s="82">
        <f>'2DOPA'!AM67</f>
        <v>0</v>
      </c>
      <c r="AV67" s="82">
        <f>'2DOPA'!AO67</f>
        <v>0</v>
      </c>
      <c r="AW67" s="82">
        <f>'2DOPA'!AQ67</f>
        <v>0</v>
      </c>
      <c r="AX67" s="82" t="str">
        <f t="shared" ref="AX67" si="34">IF(AM67="","",AVERAGE(AM67,AR67,AU67))</f>
        <v/>
      </c>
      <c r="AY67" s="82" t="str">
        <f t="shared" ref="AY67" si="35">IF(AO67="","",AVERAGE(AO67,AS67,AV67))</f>
        <v/>
      </c>
      <c r="AZ67" s="81" t="str">
        <f t="shared" ref="AZ67" si="36">IF(AQ67="","",SUM(AQ67,AT67,AW67))</f>
        <v/>
      </c>
    </row>
  </sheetData>
  <sheetProtection algorithmName="SHA-512" hashValue="qeH4O64CnKnU1ARSNa8IOcFj5xnpPyag+CcKjWbtVCbA0YUreOiZVlEKMM7YzHwqENT4hPm8hFnduEmXOUyXFw==" saltValue="cEjgYCZ1r8ISTyOBGXS8BA==" spinCount="100000" sheet="1" formatCells="0"/>
  <mergeCells count="39">
    <mergeCell ref="AR11:AR16"/>
    <mergeCell ref="AQ15:AQ16"/>
    <mergeCell ref="AR9:AT10"/>
    <mergeCell ref="AU9:AW10"/>
    <mergeCell ref="AX9:AX16"/>
    <mergeCell ref="AS11:AS16"/>
    <mergeCell ref="AY9:AY16"/>
    <mergeCell ref="AZ9:AZ16"/>
    <mergeCell ref="AT11:AT16"/>
    <mergeCell ref="AU11:AU16"/>
    <mergeCell ref="AV11:AV16"/>
    <mergeCell ref="AW11:AW16"/>
    <mergeCell ref="A9:A16"/>
    <mergeCell ref="F9:F16"/>
    <mergeCell ref="AK9:AK14"/>
    <mergeCell ref="AL9:AL14"/>
    <mergeCell ref="AM9:AM14"/>
    <mergeCell ref="X10:AI10"/>
    <mergeCell ref="X11:AI11"/>
    <mergeCell ref="G12:AJ12"/>
    <mergeCell ref="AK15:AK16"/>
    <mergeCell ref="AL15:AL16"/>
    <mergeCell ref="AM15:AM16"/>
    <mergeCell ref="K7:M7"/>
    <mergeCell ref="AN9:AQ9"/>
    <mergeCell ref="AN10:AO14"/>
    <mergeCell ref="AP10:AP16"/>
    <mergeCell ref="AQ10:AQ14"/>
    <mergeCell ref="AN15:AN16"/>
    <mergeCell ref="AO15:AO16"/>
    <mergeCell ref="G13:T13"/>
    <mergeCell ref="U13:V13"/>
    <mergeCell ref="W13:AJ13"/>
    <mergeCell ref="A1:AZ1"/>
    <mergeCell ref="A3:AZ3"/>
    <mergeCell ref="M5:X5"/>
    <mergeCell ref="AD5:AI5"/>
    <mergeCell ref="V2:AA2"/>
    <mergeCell ref="AB2:AD2"/>
  </mergeCells>
  <conditionalFormatting sqref="G17:AJ67">
    <cfRule type="cellIs" dxfId="5" priority="1" stopIfTrue="1" operator="equal">
      <formula>"F"</formula>
    </cfRule>
    <cfRule type="cellIs" dxfId="4" priority="2" stopIfTrue="1" operator="equal">
      <formula>"J"</formula>
    </cfRule>
    <cfRule type="cellIs" dxfId="3" priority="3" stopIfTrue="1" operator="equal">
      <formula>"R"</formula>
    </cfRule>
  </conditionalFormatting>
  <dataValidations count="8">
    <dataValidation type="list" allowBlank="1" showInputMessage="1" showErrorMessage="1" errorTitle="Error de entrada" error="El dato introducido es invalido_x000a__x000a_Solo puede entrar los siguientes DATOS_x000a_Lu: Lunes_x000a_Ma: Martes_x000a_Mi: Miercoles_x000a_Ju: Jueves_x000a_Vi: Viernes_x000a_Sa: Sabado_x000a_" promptTitle="Observación" prompt="Solo puede entrar los siguientes DATOS_x000a_Lu: Lunes_x000a_Ma: Martes_x000a_Mi: Miercoles_x000a_Ju: Jueves_x000a_Vi: Viernes_x000a_Sa: Sabado" sqref="IR14:IZ14">
      <formula1>"Lu,Ma,Mi,Ju,Vi,Sa"</formula1>
    </dataValidation>
    <dataValidation type="whole" allowBlank="1" showInputMessage="1" showErrorMessage="1" errorTitle="Error de entrada" error="El dato introducido es invalido_x000a__x000a_Solo puede entrar NÚMEROS_x000a_Del 1 al 4_x000a_" promptTitle="Observación" prompt="Solo puede entrar NÚMEROS_x000a_Del 1 al 4" sqref="IR16:IZ16">
      <formula1>1</formula1>
      <formula2>4</formula2>
    </dataValidation>
    <dataValidation type="whole" allowBlank="1" showInputMessage="1" showErrorMessage="1" errorTitle="Error de entrada" error="El dato introducido es invalido_x000a__x000a_Solo puede entrar NÚMEROS_x000a_Del 1 al 31_x000a_" promptTitle="Observación" prompt="Solo puede entrar NÚMEROS_x000a_Del 1 al 31" sqref="IR15:IZ15">
      <formula1>1</formula1>
      <formula2>31</formula2>
    </dataValidation>
    <dataValidation type="list" allowBlank="1" showInputMessage="1" showErrorMessage="1" errorTitle="Error de entrada" error="El dato introducido es invalido_x000a__x000a_Solo puede entrar las siguientes LETRAS_x000a_A: Asistencia_x000a_F: Falta_x000a_J: Justificación" promptTitle="Observación" prompt="Solo puede entrar las siguientes LETRAS_x000a_A: Asistencia_x000a_F: Falta_x000a_J: Justificación" sqref="IR17:IZ67">
      <formula1>"A,J,F"</formula1>
    </dataValidation>
    <dataValidation type="list" allowBlank="1" showErrorMessage="1" errorTitle="Error de entrada" error="El dato introducido es invalido_x000a__x000a_Solo puede entrar las siguientes LETRAS_x000a_A: Asistencia_x000a_F: Falta_x000a_J: Justificación" promptTitle="Observación" prompt="Solo puede entrar las siguientes LETRAS_x000a_A: Asistencia_x000a_F: Falta_x000a_J: Justificación" sqref="G17:AJ67">
      <formula1>"A,J,F"</formula1>
    </dataValidation>
    <dataValidation type="list" allowBlank="1" showErrorMessage="1" errorTitle="Error de entrada" error="El dato introducido es invalido_x000a__x000a_Solo puede entrar los siguientes DATOS_x000a_Lu: Lunes_x000a_Ma: Martes_x000a_Mi: Miercoles_x000a_Ju: Jueves_x000a_Vi: Viernes_x000a_Sa: Sabado_x000a_" promptTitle="Observación" prompt="Solo puede entrar los siguientes DATOS_x000a_Lu: Lunes_x000a_Ma: Martes_x000a_Mi: Miercoles_x000a_Ju: Jueves_x000a_Vi: Viernes_x000a_Sa: Sabado" sqref="G14:AJ14">
      <formula1>"Lu,Ma,Mi,Ju,Vi,Sa"</formula1>
    </dataValidation>
    <dataValidation type="whole" allowBlank="1" showErrorMessage="1" errorTitle="Error de entrada" error="El dato introducido es invalido_x000a__x000a_Solo puede entrar NÚMEROS_x000a_Del 1 al 31_x000a_" promptTitle="Observación" prompt="Solo puede entrar NÚMEROS_x000a_Del 1 al 31" sqref="G15:AJ15">
      <formula1>1</formula1>
      <formula2>31</formula2>
    </dataValidation>
    <dataValidation type="whole" allowBlank="1" showErrorMessage="1" errorTitle="Error de entrada" error="El dato introducido es invalido_x000a__x000a_Solo puede entrar NÚMEROS_x000a_Del 1 al 4_x000a_" promptTitle="Observación" prompt="Solo puede entrar NÚMEROS_x000a_Del 1 al 4" sqref="G16:AJ16">
      <formula1>1</formula1>
      <formula2>4</formula2>
    </dataValidation>
  </dataValidations>
  <printOptions horizontalCentered="1" verticalCentered="1"/>
  <pageMargins left="0.39370078740157483" right="0.39370078740157483" top="0.78740157480314965" bottom="0.39370078740157483" header="0" footer="0"/>
  <pageSetup scale="6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O51"/>
  <sheetViews>
    <sheetView topLeftCell="B1" workbookViewId="0">
      <selection activeCell="B1" sqref="B1"/>
    </sheetView>
  </sheetViews>
  <sheetFormatPr baseColWidth="10" defaultRowHeight="11.25" x14ac:dyDescent="0.25"/>
  <cols>
    <col min="1" max="1" width="0" style="47" hidden="1" customWidth="1"/>
    <col min="2" max="41" width="3.5703125" style="47" customWidth="1"/>
    <col min="42" max="16384" width="11.42578125" style="47"/>
  </cols>
  <sheetData>
    <row r="1" spans="2:41" ht="15" customHeight="1" x14ac:dyDescent="0.25">
      <c r="AA1" s="4"/>
      <c r="AB1" s="4"/>
      <c r="AC1" s="4"/>
      <c r="AD1" s="83" t="str">
        <f>IF('1ERPA'!M5="","",'1ERPA'!M5)</f>
        <v>Ingeniería en Sistemas Computacionales</v>
      </c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2:41" x14ac:dyDescent="0.25">
      <c r="AA2" s="4"/>
      <c r="AB2" s="4"/>
      <c r="AC2" s="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</row>
    <row r="3" spans="2:41" x14ac:dyDescent="0.25">
      <c r="AB3" s="4"/>
      <c r="AC3" s="4"/>
      <c r="AD3" s="4"/>
      <c r="AE3" s="4"/>
      <c r="AF3" s="83">
        <f>IF(MAX('1ERPA'!A17:A66)=0,"",MAX('1ERPA'!A17:A66))</f>
        <v>14</v>
      </c>
      <c r="AG3" s="83"/>
      <c r="AH3" s="83"/>
      <c r="AI3" s="83"/>
      <c r="AJ3" s="83"/>
      <c r="AK3" s="83"/>
      <c r="AL3" s="83"/>
      <c r="AM3" s="83"/>
      <c r="AN3" s="83"/>
      <c r="AO3" s="83"/>
    </row>
    <row r="4" spans="2:41" x14ac:dyDescent="0.25"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4"/>
      <c r="R4" s="4"/>
      <c r="S4" s="4"/>
    </row>
    <row r="5" spans="2:41" x14ac:dyDescent="0.25"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4"/>
      <c r="R5" s="4"/>
      <c r="S5" s="4"/>
    </row>
    <row r="6" spans="2:41" x14ac:dyDescent="0.25"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4"/>
      <c r="R6" s="4"/>
      <c r="S6" s="4"/>
      <c r="T6" s="4"/>
      <c r="U6" s="4"/>
      <c r="V6" s="4"/>
      <c r="W6" s="4"/>
      <c r="X6" s="4"/>
      <c r="Y6" s="4"/>
      <c r="AA6" s="83" t="s">
        <v>87</v>
      </c>
      <c r="AB6" s="83"/>
      <c r="AD6" s="83" t="str">
        <f>'1ERPA'!K7</f>
        <v>QUINTO</v>
      </c>
      <c r="AE6" s="83"/>
      <c r="AF6" s="83"/>
      <c r="AG6" s="47" t="str">
        <f>IF('1ERPA'!Q7="","",'1ERPA'!Q7)</f>
        <v>A</v>
      </c>
      <c r="AI6" s="126" t="str">
        <f>IF('1ERPA'!AD5="","",'1ERPA'!AD5)</f>
        <v>SEGURIDAD INFORMÁTICA Y DE REDES</v>
      </c>
      <c r="AJ6" s="126"/>
      <c r="AK6" s="126"/>
      <c r="AL6" s="126"/>
      <c r="AM6" s="126"/>
      <c r="AN6" s="126"/>
    </row>
    <row r="7" spans="2:41" x14ac:dyDescent="0.25"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4"/>
      <c r="R7" s="4"/>
      <c r="S7" s="4"/>
    </row>
    <row r="9" spans="2:41" x14ac:dyDescent="0.25">
      <c r="B9" s="17"/>
      <c r="C9" s="57"/>
      <c r="D9" s="57"/>
      <c r="E9" s="57"/>
      <c r="F9" s="57"/>
      <c r="G9" s="57"/>
      <c r="H9" s="57"/>
      <c r="I9" s="57"/>
      <c r="J9" s="57"/>
      <c r="K9" s="1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17"/>
      <c r="Y9" s="57"/>
      <c r="Z9" s="57"/>
      <c r="AA9" s="57"/>
      <c r="AB9" s="57"/>
      <c r="AC9" s="57"/>
      <c r="AD9" s="57"/>
      <c r="AE9" s="57"/>
      <c r="AF9" s="57"/>
      <c r="AG9" s="17"/>
      <c r="AH9" s="57"/>
      <c r="AI9" s="57"/>
      <c r="AJ9" s="57"/>
      <c r="AK9" s="57"/>
      <c r="AL9" s="57"/>
      <c r="AM9" s="57"/>
      <c r="AN9" s="57"/>
      <c r="AO9" s="18"/>
    </row>
    <row r="10" spans="2:41" ht="15" customHeight="1" x14ac:dyDescent="0.25">
      <c r="B10" s="10"/>
      <c r="C10" s="127" t="s">
        <v>33</v>
      </c>
      <c r="D10" s="127"/>
      <c r="E10" s="127"/>
      <c r="F10" s="127"/>
      <c r="G10" s="127"/>
      <c r="H10" s="127"/>
      <c r="I10" s="127"/>
      <c r="J10" s="60"/>
      <c r="K10" s="10"/>
      <c r="L10" s="127" t="s">
        <v>34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60"/>
      <c r="X10" s="10"/>
      <c r="Y10" s="127" t="s">
        <v>35</v>
      </c>
      <c r="Z10" s="127"/>
      <c r="AA10" s="127"/>
      <c r="AB10" s="127"/>
      <c r="AC10" s="127"/>
      <c r="AD10" s="127"/>
      <c r="AE10" s="127"/>
      <c r="AF10" s="60"/>
      <c r="AG10" s="10"/>
      <c r="AH10" s="127" t="s">
        <v>36</v>
      </c>
      <c r="AI10" s="127"/>
      <c r="AJ10" s="127"/>
      <c r="AK10" s="127"/>
      <c r="AL10" s="127"/>
      <c r="AM10" s="127"/>
      <c r="AN10" s="127"/>
      <c r="AO10" s="19"/>
    </row>
    <row r="11" spans="2:41" x14ac:dyDescent="0.25">
      <c r="B11" s="10"/>
      <c r="C11" s="127"/>
      <c r="D11" s="127"/>
      <c r="E11" s="127"/>
      <c r="F11" s="127"/>
      <c r="G11" s="127"/>
      <c r="H11" s="127"/>
      <c r="I11" s="127"/>
      <c r="J11" s="60"/>
      <c r="K11" s="10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60"/>
      <c r="X11" s="10"/>
      <c r="Y11" s="127"/>
      <c r="Z11" s="127"/>
      <c r="AA11" s="127"/>
      <c r="AB11" s="127"/>
      <c r="AC11" s="127"/>
      <c r="AD11" s="127"/>
      <c r="AE11" s="127"/>
      <c r="AF11" s="60"/>
      <c r="AG11" s="10"/>
      <c r="AH11" s="127"/>
      <c r="AI11" s="127"/>
      <c r="AJ11" s="127"/>
      <c r="AK11" s="127"/>
      <c r="AL11" s="127"/>
      <c r="AM11" s="127"/>
      <c r="AN11" s="127"/>
      <c r="AO11" s="19"/>
    </row>
    <row r="12" spans="2:41" x14ac:dyDescent="0.25">
      <c r="B12" s="10"/>
      <c r="C12" s="127"/>
      <c r="D12" s="127"/>
      <c r="E12" s="127"/>
      <c r="F12" s="127"/>
      <c r="G12" s="127"/>
      <c r="H12" s="127"/>
      <c r="I12" s="127"/>
      <c r="J12" s="60"/>
      <c r="K12" s="10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60"/>
      <c r="X12" s="10"/>
      <c r="Y12" s="127"/>
      <c r="Z12" s="127"/>
      <c r="AA12" s="127"/>
      <c r="AB12" s="127"/>
      <c r="AC12" s="127"/>
      <c r="AD12" s="127"/>
      <c r="AE12" s="127"/>
      <c r="AF12" s="60"/>
      <c r="AG12" s="10"/>
      <c r="AH12" s="127"/>
      <c r="AI12" s="127"/>
      <c r="AJ12" s="127"/>
      <c r="AK12" s="127"/>
      <c r="AL12" s="127"/>
      <c r="AM12" s="127"/>
      <c r="AN12" s="127"/>
      <c r="AO12" s="19"/>
    </row>
    <row r="13" spans="2:41" x14ac:dyDescent="0.25">
      <c r="B13" s="10"/>
      <c r="D13" s="60"/>
      <c r="E13" s="60"/>
      <c r="F13" s="60"/>
      <c r="G13" s="60"/>
      <c r="H13" s="60"/>
      <c r="I13" s="60"/>
      <c r="J13" s="60"/>
      <c r="K13" s="1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10"/>
      <c r="Y13" s="60"/>
      <c r="Z13" s="60"/>
      <c r="AA13" s="60"/>
      <c r="AB13" s="60"/>
      <c r="AC13" s="60"/>
      <c r="AD13" s="60"/>
      <c r="AE13" s="60"/>
      <c r="AF13" s="60"/>
      <c r="AG13" s="10"/>
      <c r="AH13" s="60"/>
      <c r="AI13" s="60"/>
      <c r="AJ13" s="60"/>
      <c r="AK13" s="60"/>
      <c r="AL13" s="60"/>
      <c r="AM13" s="60"/>
      <c r="AO13" s="19"/>
    </row>
    <row r="14" spans="2:41" x14ac:dyDescent="0.25">
      <c r="B14" s="10"/>
      <c r="D14" s="49" t="s">
        <v>37</v>
      </c>
      <c r="E14" s="49" t="s">
        <v>38</v>
      </c>
      <c r="F14" s="49" t="s">
        <v>39</v>
      </c>
      <c r="G14" s="49" t="s">
        <v>40</v>
      </c>
      <c r="H14" s="49" t="s">
        <v>31</v>
      </c>
      <c r="I14" s="60"/>
      <c r="J14" s="60"/>
      <c r="K14" s="10"/>
      <c r="L14" s="60"/>
      <c r="M14" s="60"/>
      <c r="N14" s="49">
        <f>AF3</f>
        <v>14</v>
      </c>
      <c r="O14" s="49" t="s">
        <v>38</v>
      </c>
      <c r="P14" s="20">
        <f>'3ERPA'!AK15</f>
        <v>5</v>
      </c>
      <c r="Q14" s="49" t="s">
        <v>40</v>
      </c>
      <c r="R14" s="49">
        <f>'3ERPA'!AL15</f>
        <v>0</v>
      </c>
      <c r="S14" s="127" t="s">
        <v>41</v>
      </c>
      <c r="T14" s="128">
        <f>IF(N15=0,0,((N14*P14)-R14)/N15)</f>
        <v>14</v>
      </c>
      <c r="U14" s="59"/>
      <c r="V14" s="60"/>
      <c r="W14" s="60"/>
      <c r="X14" s="10"/>
      <c r="Y14" s="60"/>
      <c r="Z14" s="60"/>
      <c r="AA14" s="49" t="s">
        <v>42</v>
      </c>
      <c r="AB14" s="49" t="s">
        <v>38</v>
      </c>
      <c r="AC14" s="49">
        <v>100</v>
      </c>
      <c r="AD14" s="60"/>
      <c r="AE14" s="60"/>
      <c r="AF14" s="60"/>
      <c r="AG14" s="10"/>
      <c r="AH14" s="60"/>
      <c r="AI14" s="49">
        <f>COUNTIF('3ERPA'!AO16:AO66,"&gt;=6")</f>
        <v>5</v>
      </c>
      <c r="AJ14" s="49" t="s">
        <v>38</v>
      </c>
      <c r="AK14" s="49">
        <v>100</v>
      </c>
      <c r="AL14" s="127" t="s">
        <v>41</v>
      </c>
      <c r="AM14" s="128">
        <f>IF(AI15="",0,(AI14*AK14)/AI15)</f>
        <v>35.714285714285715</v>
      </c>
      <c r="AO14" s="21"/>
    </row>
    <row r="15" spans="2:41" x14ac:dyDescent="0.25">
      <c r="B15" s="10"/>
      <c r="D15" s="127" t="s">
        <v>39</v>
      </c>
      <c r="E15" s="127"/>
      <c r="F15" s="127"/>
      <c r="G15" s="127"/>
      <c r="H15" s="127"/>
      <c r="I15" s="60"/>
      <c r="J15" s="60"/>
      <c r="K15" s="10"/>
      <c r="L15" s="60"/>
      <c r="M15" s="60"/>
      <c r="N15" s="128">
        <f>'3ERPA'!AK15</f>
        <v>5</v>
      </c>
      <c r="O15" s="127"/>
      <c r="P15" s="127"/>
      <c r="Q15" s="127"/>
      <c r="R15" s="127"/>
      <c r="S15" s="127"/>
      <c r="T15" s="128"/>
      <c r="U15" s="59"/>
      <c r="V15" s="60"/>
      <c r="W15" s="60"/>
      <c r="X15" s="10"/>
      <c r="Y15" s="60"/>
      <c r="Z15" s="60"/>
      <c r="AA15" s="127" t="s">
        <v>37</v>
      </c>
      <c r="AB15" s="127"/>
      <c r="AC15" s="127"/>
      <c r="AD15" s="60"/>
      <c r="AE15" s="60"/>
      <c r="AF15" s="60"/>
      <c r="AG15" s="10"/>
      <c r="AH15" s="60"/>
      <c r="AI15" s="127">
        <f>AF3</f>
        <v>14</v>
      </c>
      <c r="AJ15" s="127"/>
      <c r="AK15" s="127"/>
      <c r="AL15" s="127"/>
      <c r="AM15" s="128"/>
      <c r="AO15" s="21"/>
    </row>
    <row r="16" spans="2:41" x14ac:dyDescent="0.25">
      <c r="B16" s="10"/>
      <c r="C16" s="60"/>
      <c r="D16" s="60"/>
      <c r="E16" s="60"/>
      <c r="F16" s="60"/>
      <c r="G16" s="60"/>
      <c r="H16" s="60"/>
      <c r="I16" s="60"/>
      <c r="J16" s="60"/>
      <c r="K16" s="10"/>
      <c r="L16" s="60"/>
      <c r="M16" s="60"/>
      <c r="N16" s="59"/>
      <c r="O16" s="60"/>
      <c r="P16" s="60"/>
      <c r="Q16" s="60"/>
      <c r="R16" s="60"/>
      <c r="S16" s="60"/>
      <c r="T16" s="59"/>
      <c r="U16" s="59"/>
      <c r="V16" s="60"/>
      <c r="W16" s="60"/>
      <c r="X16" s="10"/>
      <c r="Y16" s="60"/>
      <c r="Z16" s="60"/>
      <c r="AA16" s="60"/>
      <c r="AB16" s="60"/>
      <c r="AC16" s="60"/>
      <c r="AD16" s="60"/>
      <c r="AE16" s="60"/>
      <c r="AF16" s="60"/>
      <c r="AG16" s="10"/>
      <c r="AH16" s="60"/>
      <c r="AI16" s="60"/>
      <c r="AJ16" s="60"/>
      <c r="AK16" s="60"/>
      <c r="AL16" s="60"/>
      <c r="AM16" s="60"/>
      <c r="AN16" s="59"/>
      <c r="AO16" s="21"/>
    </row>
    <row r="17" spans="2:41" x14ac:dyDescent="0.25">
      <c r="B17" s="17"/>
      <c r="C17" s="57"/>
      <c r="D17" s="57"/>
      <c r="E17" s="57"/>
      <c r="F17" s="57"/>
      <c r="G17" s="57"/>
      <c r="H17" s="57"/>
      <c r="I17" s="57"/>
      <c r="J17" s="18"/>
      <c r="K17" s="1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18"/>
      <c r="X17" s="17"/>
      <c r="Y17" s="57"/>
      <c r="Z17" s="57"/>
      <c r="AA17" s="57"/>
      <c r="AB17" s="57"/>
      <c r="AC17" s="57"/>
      <c r="AD17" s="57"/>
      <c r="AE17" s="57"/>
      <c r="AF17" s="18"/>
      <c r="AG17" s="17"/>
      <c r="AH17" s="57"/>
      <c r="AI17" s="57"/>
      <c r="AJ17" s="57"/>
      <c r="AK17" s="57"/>
      <c r="AL17" s="57"/>
      <c r="AM17" s="57"/>
      <c r="AN17" s="57"/>
      <c r="AO17" s="18"/>
    </row>
    <row r="18" spans="2:41" ht="15" customHeight="1" x14ac:dyDescent="0.25">
      <c r="B18" s="10"/>
      <c r="C18" s="127" t="s">
        <v>43</v>
      </c>
      <c r="D18" s="127"/>
      <c r="E18" s="127"/>
      <c r="F18" s="127"/>
      <c r="G18" s="127"/>
      <c r="H18" s="127"/>
      <c r="I18" s="127"/>
      <c r="J18" s="19"/>
      <c r="K18" s="10"/>
      <c r="L18" s="127" t="s">
        <v>34</v>
      </c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9"/>
      <c r="X18" s="10"/>
      <c r="Y18" s="129" t="s">
        <v>44</v>
      </c>
      <c r="Z18" s="129"/>
      <c r="AA18" s="129"/>
      <c r="AB18" s="129"/>
      <c r="AC18" s="129"/>
      <c r="AD18" s="129"/>
      <c r="AE18" s="129"/>
      <c r="AF18" s="19"/>
      <c r="AG18" s="10"/>
      <c r="AH18" s="127" t="s">
        <v>36</v>
      </c>
      <c r="AI18" s="127"/>
      <c r="AJ18" s="127"/>
      <c r="AK18" s="127"/>
      <c r="AL18" s="127"/>
      <c r="AM18" s="127"/>
      <c r="AN18" s="127"/>
      <c r="AO18" s="19"/>
    </row>
    <row r="19" spans="2:41" x14ac:dyDescent="0.25">
      <c r="B19" s="10"/>
      <c r="C19" s="127"/>
      <c r="D19" s="127"/>
      <c r="E19" s="127"/>
      <c r="F19" s="127"/>
      <c r="G19" s="127"/>
      <c r="H19" s="127"/>
      <c r="I19" s="127"/>
      <c r="J19" s="19"/>
      <c r="K19" s="10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9"/>
      <c r="X19" s="10"/>
      <c r="Y19" s="129"/>
      <c r="Z19" s="129"/>
      <c r="AA19" s="129"/>
      <c r="AB19" s="129"/>
      <c r="AC19" s="129"/>
      <c r="AD19" s="129"/>
      <c r="AE19" s="129"/>
      <c r="AF19" s="19"/>
      <c r="AG19" s="10"/>
      <c r="AH19" s="127"/>
      <c r="AI19" s="127"/>
      <c r="AJ19" s="127"/>
      <c r="AK19" s="127"/>
      <c r="AL19" s="127"/>
      <c r="AM19" s="127"/>
      <c r="AN19" s="127"/>
      <c r="AO19" s="19"/>
    </row>
    <row r="20" spans="2:41" x14ac:dyDescent="0.25">
      <c r="B20" s="10"/>
      <c r="C20" s="127"/>
      <c r="D20" s="127"/>
      <c r="E20" s="127"/>
      <c r="F20" s="127"/>
      <c r="G20" s="127"/>
      <c r="H20" s="127"/>
      <c r="I20" s="127"/>
      <c r="J20" s="19"/>
      <c r="K20" s="10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22"/>
      <c r="X20" s="23"/>
      <c r="Y20" s="129"/>
      <c r="Z20" s="129"/>
      <c r="AA20" s="129"/>
      <c r="AB20" s="129"/>
      <c r="AC20" s="129"/>
      <c r="AD20" s="129"/>
      <c r="AE20" s="129"/>
      <c r="AF20" s="22"/>
      <c r="AG20" s="23"/>
      <c r="AH20" s="127"/>
      <c r="AI20" s="127"/>
      <c r="AJ20" s="127"/>
      <c r="AK20" s="127"/>
      <c r="AL20" s="127"/>
      <c r="AM20" s="127"/>
      <c r="AN20" s="127"/>
      <c r="AO20" s="19"/>
    </row>
    <row r="21" spans="2:41" x14ac:dyDescent="0.25">
      <c r="B21" s="10"/>
      <c r="C21" s="60"/>
      <c r="D21" s="60"/>
      <c r="E21" s="60"/>
      <c r="F21" s="60"/>
      <c r="G21" s="60"/>
      <c r="H21" s="60"/>
      <c r="I21" s="60"/>
      <c r="J21" s="19"/>
      <c r="K21" s="1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19"/>
      <c r="X21" s="10"/>
      <c r="Y21" s="60"/>
      <c r="Z21" s="60"/>
      <c r="AA21" s="60"/>
      <c r="AB21" s="60"/>
      <c r="AC21" s="60"/>
      <c r="AD21" s="60"/>
      <c r="AE21" s="60"/>
      <c r="AF21" s="19"/>
      <c r="AG21" s="10"/>
      <c r="AH21" s="60"/>
      <c r="AI21" s="60"/>
      <c r="AJ21" s="60"/>
      <c r="AK21" s="60"/>
      <c r="AL21" s="60"/>
      <c r="AM21" s="60"/>
      <c r="AN21" s="60"/>
      <c r="AO21" s="19"/>
    </row>
    <row r="22" spans="2:41" x14ac:dyDescent="0.25">
      <c r="B22" s="10"/>
      <c r="C22" s="60"/>
      <c r="D22" s="60"/>
      <c r="E22" s="87" t="s">
        <v>45</v>
      </c>
      <c r="F22" s="87"/>
      <c r="G22" s="87"/>
      <c r="H22" s="60"/>
      <c r="I22" s="60"/>
      <c r="J22" s="19"/>
      <c r="K22" s="10"/>
      <c r="L22" s="60"/>
      <c r="M22" s="60"/>
      <c r="N22" s="60"/>
      <c r="O22" s="60"/>
      <c r="P22" s="20">
        <f>SUM('3ERPA'!AN17:AN67)/10</f>
        <v>78.040000000000006</v>
      </c>
      <c r="Q22" s="128" t="s">
        <v>41</v>
      </c>
      <c r="R22" s="128">
        <f>IF(P23="",0,P22/P23)</f>
        <v>5.5742857142857147</v>
      </c>
      <c r="S22" s="60"/>
      <c r="T22" s="60"/>
      <c r="U22" s="60"/>
      <c r="V22" s="60"/>
      <c r="W22" s="19"/>
      <c r="X22" s="10"/>
      <c r="Y22" s="60"/>
      <c r="Z22" s="60"/>
      <c r="AA22" s="49" t="s">
        <v>46</v>
      </c>
      <c r="AB22" s="49" t="s">
        <v>38</v>
      </c>
      <c r="AC22" s="49">
        <v>100</v>
      </c>
      <c r="AD22" s="60"/>
      <c r="AE22" s="60"/>
      <c r="AF22" s="19"/>
      <c r="AG22" s="10"/>
      <c r="AH22" s="60"/>
      <c r="AI22" s="72">
        <v>2</v>
      </c>
      <c r="AJ22" s="49" t="s">
        <v>38</v>
      </c>
      <c r="AK22" s="49">
        <f>AC22</f>
        <v>100</v>
      </c>
      <c r="AL22" s="127" t="s">
        <v>41</v>
      </c>
      <c r="AM22" s="127">
        <f>IF(AI23="",0,(AI22*AK22)/AI23)</f>
        <v>100</v>
      </c>
      <c r="AN22" s="60"/>
      <c r="AO22" s="19"/>
    </row>
    <row r="23" spans="2:41" x14ac:dyDescent="0.25">
      <c r="B23" s="10"/>
      <c r="C23" s="60"/>
      <c r="D23" s="60"/>
      <c r="E23" s="127" t="s">
        <v>37</v>
      </c>
      <c r="F23" s="127"/>
      <c r="G23" s="127"/>
      <c r="H23" s="60"/>
      <c r="I23" s="60"/>
      <c r="J23" s="19"/>
      <c r="K23" s="10"/>
      <c r="L23" s="60"/>
      <c r="M23" s="60"/>
      <c r="N23" s="60"/>
      <c r="O23" s="60"/>
      <c r="P23" s="60">
        <f>AF3</f>
        <v>14</v>
      </c>
      <c r="Q23" s="128"/>
      <c r="R23" s="128"/>
      <c r="S23" s="60"/>
      <c r="T23" s="60"/>
      <c r="U23" s="60"/>
      <c r="V23" s="60"/>
      <c r="W23" s="19"/>
      <c r="X23" s="10"/>
      <c r="Y23" s="60"/>
      <c r="Z23" s="60"/>
      <c r="AA23" s="127" t="s">
        <v>47</v>
      </c>
      <c r="AB23" s="127"/>
      <c r="AC23" s="127"/>
      <c r="AD23" s="60"/>
      <c r="AE23" s="60"/>
      <c r="AF23" s="19"/>
      <c r="AG23" s="10"/>
      <c r="AH23" s="60"/>
      <c r="AI23" s="130">
        <v>2</v>
      </c>
      <c r="AJ23" s="130"/>
      <c r="AK23" s="130"/>
      <c r="AL23" s="127"/>
      <c r="AM23" s="127"/>
      <c r="AN23" s="60"/>
      <c r="AO23" s="19"/>
    </row>
    <row r="24" spans="2:41" x14ac:dyDescent="0.25">
      <c r="B24" s="24"/>
      <c r="C24" s="49"/>
      <c r="D24" s="49"/>
      <c r="E24" s="49"/>
      <c r="F24" s="49"/>
      <c r="G24" s="49"/>
      <c r="H24" s="49"/>
      <c r="I24" s="49"/>
      <c r="J24" s="25"/>
      <c r="K24" s="24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25"/>
      <c r="X24" s="24"/>
      <c r="Y24" s="49"/>
      <c r="Z24" s="49"/>
      <c r="AA24" s="49"/>
      <c r="AB24" s="49"/>
      <c r="AC24" s="49"/>
      <c r="AD24" s="49"/>
      <c r="AE24" s="49"/>
      <c r="AF24" s="25"/>
      <c r="AG24" s="24"/>
      <c r="AH24" s="49"/>
      <c r="AI24" s="49"/>
      <c r="AJ24" s="49"/>
      <c r="AK24" s="49"/>
      <c r="AL24" s="49"/>
      <c r="AM24" s="49"/>
      <c r="AN24" s="49"/>
      <c r="AO24" s="25"/>
    </row>
    <row r="26" spans="2:41" x14ac:dyDescent="0.25">
      <c r="C26" s="5" t="s">
        <v>48</v>
      </c>
      <c r="K26" s="47" t="s">
        <v>49</v>
      </c>
      <c r="L26" s="4" t="s">
        <v>50</v>
      </c>
      <c r="M26" s="4"/>
      <c r="N26" s="4"/>
      <c r="S26" s="4"/>
      <c r="T26" s="4"/>
    </row>
    <row r="27" spans="2:41" x14ac:dyDescent="0.25">
      <c r="C27" s="47" t="s">
        <v>51</v>
      </c>
      <c r="D27" s="4" t="s">
        <v>52</v>
      </c>
      <c r="E27" s="4"/>
      <c r="F27" s="4"/>
      <c r="G27" s="4"/>
      <c r="H27" s="4"/>
      <c r="K27" s="47" t="s">
        <v>53</v>
      </c>
      <c r="L27" s="4" t="s">
        <v>54</v>
      </c>
      <c r="M27" s="4"/>
      <c r="N27" s="4"/>
      <c r="AE27" s="83" t="s">
        <v>55</v>
      </c>
      <c r="AF27" s="83"/>
      <c r="AG27" s="98">
        <v>17</v>
      </c>
      <c r="AH27" s="83" t="s">
        <v>56</v>
      </c>
      <c r="AI27" s="98" t="s">
        <v>99</v>
      </c>
      <c r="AJ27" s="98"/>
      <c r="AK27" s="98"/>
      <c r="AL27" s="83" t="s">
        <v>56</v>
      </c>
      <c r="AM27" s="98">
        <v>2015</v>
      </c>
      <c r="AN27" s="98"/>
    </row>
    <row r="28" spans="2:41" x14ac:dyDescent="0.25">
      <c r="C28" s="47" t="s">
        <v>22</v>
      </c>
      <c r="D28" s="4" t="s">
        <v>57</v>
      </c>
      <c r="E28" s="4"/>
      <c r="F28" s="4"/>
      <c r="G28" s="4"/>
      <c r="H28" s="4"/>
      <c r="K28" s="47" t="s">
        <v>58</v>
      </c>
      <c r="L28" s="4" t="s">
        <v>59</v>
      </c>
      <c r="M28" s="4"/>
      <c r="N28" s="4"/>
      <c r="S28" s="87" t="str">
        <f>IF('1ERPA'!X10="","",'1ERPA'!X10)</f>
        <v>ALDO ORTEGA PACHECO</v>
      </c>
      <c r="T28" s="87"/>
      <c r="U28" s="87"/>
      <c r="V28" s="87"/>
      <c r="W28" s="87"/>
      <c r="X28" s="87"/>
      <c r="Y28" s="87"/>
      <c r="Z28" s="87"/>
      <c r="AA28" s="87"/>
      <c r="AB28" s="87"/>
      <c r="AC28" s="87"/>
      <c r="AE28" s="83"/>
      <c r="AF28" s="83"/>
      <c r="AG28" s="98"/>
      <c r="AH28" s="83"/>
      <c r="AI28" s="98"/>
      <c r="AJ28" s="98"/>
      <c r="AK28" s="98"/>
      <c r="AL28" s="83"/>
      <c r="AM28" s="98"/>
      <c r="AN28" s="98"/>
    </row>
    <row r="29" spans="2:41" x14ac:dyDescent="0.25">
      <c r="C29" s="47" t="s">
        <v>60</v>
      </c>
      <c r="D29" s="4" t="s">
        <v>61</v>
      </c>
      <c r="E29" s="4"/>
      <c r="F29" s="4"/>
      <c r="G29" s="4"/>
      <c r="H29" s="4"/>
      <c r="K29" s="47" t="s">
        <v>62</v>
      </c>
      <c r="L29" s="4" t="s">
        <v>63</v>
      </c>
      <c r="M29" s="4"/>
      <c r="N29" s="4"/>
      <c r="S29" s="115" t="s">
        <v>26</v>
      </c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E29" s="34" t="s">
        <v>92</v>
      </c>
    </row>
    <row r="31" spans="2:41" x14ac:dyDescent="0.25">
      <c r="B31" s="91" t="s">
        <v>64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</row>
    <row r="32" spans="2:41" x14ac:dyDescent="0.25">
      <c r="B32" s="91" t="s">
        <v>65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 t="s">
        <v>66</v>
      </c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</row>
    <row r="33" spans="1:41" x14ac:dyDescent="0.25">
      <c r="A33" s="47">
        <f t="shared" ref="A33:A38" si="0">A32+1</f>
        <v>1</v>
      </c>
      <c r="B33" s="91" t="str">
        <f>IFERROR(VLOOKUP(A33,'3ERPA'!$E$17:$F$67,2,FALSE),"")</f>
        <v>GUZMAN SANTOS ALAN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131" t="str">
        <f>IF(B33="","",IF(IFERROR(VLOOKUP(B33,'3ERPA'!$F$17:$AO$67,36,FALSE),0)=$AE$29,"SIN DERECHO POR FALTAS",IF(VLOOKUP(B33,'3ERPM'!B20:Y69,22,FALSE)&lt;0.3,IF(VLOOKUP(B33,'3ERPM'!B20:Y69,21,FALSE)&lt;0.3,"NO ENTREGO, LOS INDICADORES DE DESEMPEÑO Y EVIDENCIAS DE APRENDIZAJE NECESARIAS PARA APROBAR","NO ENTREGO, LOS INDICADORES DE DESEMPEÑO NECESARIOS PARA APROBAR"),"NO ENTREGO, LAS EVIDENCIAS DE APRENDIZAJE NECESARIOS PARA APROBAR")))</f>
        <v>NO ENTREGO, LOS INDICADORES DE DESEMPEÑO Y EVIDENCIAS DE APRENDIZAJE NECESARIAS PARA APROBAR</v>
      </c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3"/>
    </row>
    <row r="34" spans="1:41" x14ac:dyDescent="0.25">
      <c r="A34" s="47">
        <f t="shared" si="0"/>
        <v>2</v>
      </c>
      <c r="B34" s="91" t="str">
        <f>IFERROR(VLOOKUP(A34,'3ERPA'!$E$17:$F$67,2,FALSE),"")</f>
        <v>ILLAN MONJARDIN JOSE LUIS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131" t="str">
        <f>IF(B34="","",IF(IFERROR(VLOOKUP(B34,'3ERPA'!$F$17:$AO$67,36,FALSE),0)=$AE$29,"SIN DERECHO POR FALTAS",IF(VLOOKUP(B34,'3ERPM'!B21:Y70,22,FALSE)&lt;0.3,IF(VLOOKUP(B34,'3ERPM'!B21:Y70,21,FALSE)&lt;0.3,"NO ENTREGO, LOS INDICADORES DE DESEMPEÑO Y EVIDENCIAS DE APRENDIZAJE NECESARIAS PARA APROBAR","NO ENTREGO, LOS INDICADORES DE DESEMPEÑO NECESARIOS PARA APROBAR"),"NO ENTREGO, LAS EVIDENCIAS DE APRENDIZAJE NECESARIOS PARA APROBAR")))</f>
        <v>NO ENTREGO, LOS INDICADORES DE DESEMPEÑO Y EVIDENCIAS DE APRENDIZAJE NECESARIAS PARA APROBAR</v>
      </c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3"/>
    </row>
    <row r="35" spans="1:41" x14ac:dyDescent="0.25">
      <c r="A35" s="47">
        <f t="shared" si="0"/>
        <v>3</v>
      </c>
      <c r="B35" s="91" t="str">
        <f>IFERROR(VLOOKUP(A35,'3ERPA'!$E$17:$F$67,2,FALSE),"")</f>
        <v xml:space="preserve">LA MADRID GONZALEZ FERNANDA ISABEL 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131" t="str">
        <f>IF(B35="","",IF(IFERROR(VLOOKUP(B35,'3ERPA'!$F$17:$AO$67,36,FALSE),0)=$AE$29,"SIN DERECHO POR FALTAS",IF(VLOOKUP(B35,'3ERPM'!B22:Y71,22,FALSE)&lt;0.3,IF(VLOOKUP(B35,'3ERPM'!B22:Y71,21,FALSE)&lt;0.3,"NO ENTREGO, LOS INDICADORES DE DESEMPEÑO Y EVIDENCIAS DE APRENDIZAJE NECESARIAS PARA APROBAR","NO ENTREGO, LOS INDICADORES DE DESEMPEÑO NECESARIOS PARA APROBAR"),"NO ENTREGO, LAS EVIDENCIAS DE APRENDIZAJE NECESARIOS PARA APROBAR")))</f>
        <v>NO ENTREGO, LOS INDICADORES DE DESEMPEÑO Y EVIDENCIAS DE APRENDIZAJE NECESARIAS PARA APROBAR</v>
      </c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3"/>
    </row>
    <row r="36" spans="1:41" x14ac:dyDescent="0.25">
      <c r="A36" s="47">
        <f t="shared" si="0"/>
        <v>4</v>
      </c>
      <c r="B36" s="91" t="str">
        <f>IFERROR(VLOOKUP(A36,'3ERPA'!$E$17:$F$67,2,FALSE),"")</f>
        <v>LOPEZ CASTRO GLORIA KARINA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131" t="e">
        <f>IF(B36="","",IF(IFERROR(VLOOKUP(B36,'3ERPA'!$F$17:$AO$67,36,FALSE),0)=$AE$29,"SIN DERECHO POR FALTAS",IF(VLOOKUP(B36,'3ERPM'!B24:Y72,22,FALSE)&lt;0.3,IF(VLOOKUP(B36,'3ERPM'!B24:Y72,21,FALSE)&lt;0.3,"NO ENTREGO, LOS INDICADORES DE DESEMPEÑO Y EVIDENCIAS DE APRENDIZAJE NECESARIAS PARA APROBAR","NO ENTREGO, LOS INDICADORES DE DESEMPEÑO NECESARIOS PARA APROBAR"),"NO ENTREGO, LAS EVIDENCIAS DE APRENDIZAJE NECESARIOS PARA APROBAR")))</f>
        <v>#N/A</v>
      </c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3"/>
    </row>
    <row r="37" spans="1:41" x14ac:dyDescent="0.25">
      <c r="A37" s="47">
        <f t="shared" si="0"/>
        <v>5</v>
      </c>
      <c r="B37" s="91" t="str">
        <f>IFERROR(VLOOKUP(A37,'3ERPA'!$E$17:$F$67,2,FALSE),"")</f>
        <v>Y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131" t="str">
        <f>IF(B37="","",IF(IFERROR(VLOOKUP(B37,'3ERPA'!$F$17:$AO$67,36,FALSE),0)=$AE$29,"SIN DERECHO POR FALTAS",IF(VLOOKUP(B37,'3ERPM'!B25:Y73,22,FALSE)&lt;0.3,IF(VLOOKUP(B37,'3ERPM'!B25:Y73,21,FALSE)&lt;0.3,"NO ENTREGO, LOS INDICADORES DE DESEMPEÑO Y EVIDENCIAS DE APRENDIZAJE NECESARIAS PARA APROBAR","NO ENTREGO, LOS INDICADORES DE DESEMPEÑO NECESARIOS PARA APROBAR"),"NO ENTREGO, LAS EVIDENCIAS DE APRENDIZAJE NECESARIOS PARA APROBAR")))</f>
        <v>NO ENTREGO, LOS INDICADORES DE DESEMPEÑO Y EVIDENCIAS DE APRENDIZAJE NECESARIAS PARA APROBAR</v>
      </c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3"/>
    </row>
    <row r="38" spans="1:41" x14ac:dyDescent="0.25">
      <c r="A38" s="47">
        <f t="shared" si="0"/>
        <v>6</v>
      </c>
      <c r="B38" s="91" t="str">
        <f>IF('3ERPA'!E16&gt;6,"Y "&amp;'3ERPA'!E16-5&amp;" MÁS REPROBADOS",IFERROR(VLOOKUP(A38,'3ERPA'!$E$17:$F$67,2,FALSE),""))</f>
        <v>Y 3 MÁS REPROBADOS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131" t="str">
        <f>IF(IFERROR(VLOOKUP(A38,'3ERPA'!$E$17:$F$67,2,FALSE),"")=B38,IF(B38="","",IF(IFERROR(VLOOKUP(B38,'3ERPA'!$F$17:$AO$67,36,FALSE),0)=$AE$29,"SIN DERECHO POR FALTAS",IF(VLOOKUP(B38,'3ERPM'!B26:Y74,22,FALSE)&lt;0.3,IF(VLOOKUP(B38,'3ERPM'!B26:Y74,21,FALSE)&lt;0.3,"NO ENTREGO, LOS INDICADORES DE DESEMPEÑO Y EVIDENCIAS DE APRENDIZAJE NECESARIAS PARA APROBAR","NO ENTREGO, LOS INDICADORES DE DESEMPEÑO NECESARIOS PARA APROBAR"),"NO ENTREGO, LAS EVIDENCIAS DE APRENDIZAJE NECESARIOS PARA APROBAR"))),"SIN DERECHO POR FALTAS Y/O POR NO ENTREGAR LAS EVIDENCIAS NECESARIAS")</f>
        <v>SIN DERECHO POR FALTAS Y/O POR NO ENTREGAR LAS EVIDENCIAS NECESARIAS</v>
      </c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3"/>
    </row>
    <row r="39" spans="1:41" x14ac:dyDescent="0.25">
      <c r="AC39" s="47" t="str">
        <f>IF('1ERPA'!$C$16&lt;&gt;0,"CONTACTAR A LOS ALUMNOS PARA SABER QUE SUCEDE",IF('1ERPA'!$D$16&lt;&gt;0,"ASESORIAS PARA QUE MEJORE SU CALIFICACIÓN",""))</f>
        <v/>
      </c>
    </row>
    <row r="40" spans="1:41" x14ac:dyDescent="0.25">
      <c r="B40" s="91" t="s">
        <v>67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</row>
    <row r="41" spans="1:41" x14ac:dyDescent="0.25">
      <c r="B41" s="91" t="str">
        <f>IF(AND('3ERPA'!C16&gt;0,'3ERPA'!D16=0),"CONTACTAR A LOS ALUMNOS PARA SABER QUE SUCEDE CON SUS ASISTENCIAS",IF(AND('3ERPA'!C16=0,'3ERPA'!D16&gt;0),"ASESORIAS PARA QUE MEJOREN SUS CALIFICACIONES",IF(AND('3ERPA'!C16&gt;0,'3ERPA'!D16&gt;0),"ASESORIAS PARA QUE MEJOREN SUS CALIFICACIONES Y CONTACTAR A LOS ALUMNOS PARA SABER QUE SUCEDE CON SUS ASISTENCIAS","")))</f>
        <v>ASESORIAS PARA QUE MEJOREN SUS CALIFICACIONES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</row>
    <row r="42" spans="1:41" x14ac:dyDescent="0.2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</row>
    <row r="43" spans="1:41" x14ac:dyDescent="0.2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</row>
    <row r="44" spans="1:41" x14ac:dyDescent="0.2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</row>
    <row r="45" spans="1:4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x14ac:dyDescent="0.25">
      <c r="B46" s="91" t="s">
        <v>68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</row>
    <row r="47" spans="1:41" x14ac:dyDescent="0.25">
      <c r="B47" s="91" t="s">
        <v>69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 t="s">
        <v>70</v>
      </c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</row>
    <row r="48" spans="1:4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</row>
    <row r="49" spans="2:4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</row>
    <row r="50" spans="2:41" x14ac:dyDescent="0.2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</row>
    <row r="51" spans="2:41" x14ac:dyDescent="0.2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</row>
  </sheetData>
  <sheetProtection algorithmName="SHA-512" hashValue="CTaLqH0eXnVpA/cyfqnlyfD7VReSSxZjPM0bbx3l7PIASBVoH+nif6ax/CkP/l+sPpE1kIhe6IeWUesF3odfng==" saltValue="O0dSQy/zQLsYfLMBX8xFiQ==" spinCount="100000" sheet="1"/>
  <mergeCells count="69">
    <mergeCell ref="B40:AO40"/>
    <mergeCell ref="B51:U51"/>
    <mergeCell ref="V51:AO51"/>
    <mergeCell ref="B48:U48"/>
    <mergeCell ref="V48:AO48"/>
    <mergeCell ref="B49:U49"/>
    <mergeCell ref="V49:AO49"/>
    <mergeCell ref="B50:U50"/>
    <mergeCell ref="V50:AO50"/>
    <mergeCell ref="B43:AO43"/>
    <mergeCell ref="B44:AO44"/>
    <mergeCell ref="B46:AO46"/>
    <mergeCell ref="B47:U47"/>
    <mergeCell ref="V47:AO47"/>
    <mergeCell ref="B42:AO42"/>
    <mergeCell ref="B31:AO31"/>
    <mergeCell ref="B32:U32"/>
    <mergeCell ref="V32:AO32"/>
    <mergeCell ref="B41:AO41"/>
    <mergeCell ref="B34:U34"/>
    <mergeCell ref="V34:AO34"/>
    <mergeCell ref="B35:U35"/>
    <mergeCell ref="V35:AO35"/>
    <mergeCell ref="B36:U36"/>
    <mergeCell ref="V36:AO36"/>
    <mergeCell ref="B33:U33"/>
    <mergeCell ref="V33:AO33"/>
    <mergeCell ref="B37:U37"/>
    <mergeCell ref="V37:AO37"/>
    <mergeCell ref="B38:U38"/>
    <mergeCell ref="V38:AO38"/>
    <mergeCell ref="S29:AC29"/>
    <mergeCell ref="E22:G22"/>
    <mergeCell ref="Q22:Q23"/>
    <mergeCell ref="R22:R23"/>
    <mergeCell ref="AL22:AL23"/>
    <mergeCell ref="E23:G23"/>
    <mergeCell ref="AA23:AC23"/>
    <mergeCell ref="AI23:AK23"/>
    <mergeCell ref="AE27:AF28"/>
    <mergeCell ref="AG27:AG28"/>
    <mergeCell ref="AH27:AH28"/>
    <mergeCell ref="AI27:AK28"/>
    <mergeCell ref="AL27:AL28"/>
    <mergeCell ref="C18:I20"/>
    <mergeCell ref="L18:V20"/>
    <mergeCell ref="Y18:AE20"/>
    <mergeCell ref="AH18:AN20"/>
    <mergeCell ref="AM27:AN28"/>
    <mergeCell ref="S28:AC28"/>
    <mergeCell ref="AM22:AM23"/>
    <mergeCell ref="C10:I12"/>
    <mergeCell ref="L10:V12"/>
    <mergeCell ref="Y10:AE12"/>
    <mergeCell ref="AH10:AN12"/>
    <mergeCell ref="S14:S15"/>
    <mergeCell ref="T14:T15"/>
    <mergeCell ref="AL14:AL15"/>
    <mergeCell ref="AM14:AM15"/>
    <mergeCell ref="D15:H15"/>
    <mergeCell ref="N15:R15"/>
    <mergeCell ref="AA15:AC15"/>
    <mergeCell ref="AI15:AK15"/>
    <mergeCell ref="AD1:AO2"/>
    <mergeCell ref="AF3:AO3"/>
    <mergeCell ref="F4:P7"/>
    <mergeCell ref="AA6:AB6"/>
    <mergeCell ref="AD6:AF6"/>
    <mergeCell ref="AI6:AN6"/>
  </mergeCells>
  <printOptions horizontalCentered="1" verticalCentered="1"/>
  <pageMargins left="0.39370078740157483" right="0.39370078740157483" top="0.78740157480314965" bottom="0.39370078740157483" header="0" footer="0"/>
  <pageSetup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E80"/>
  <sheetViews>
    <sheetView zoomScale="82" zoomScaleNormal="82" workbookViewId="0"/>
  </sheetViews>
  <sheetFormatPr baseColWidth="10" defaultRowHeight="15" x14ac:dyDescent="0.25"/>
  <cols>
    <col min="1" max="1" width="4.42578125" style="13" bestFit="1" customWidth="1"/>
    <col min="2" max="2" width="43" style="13" bestFit="1" customWidth="1"/>
    <col min="3" max="8" width="10.7109375" style="13" customWidth="1"/>
    <col min="9" max="20" width="4.7109375" style="13" customWidth="1"/>
    <col min="21" max="21" width="15.5703125" style="13" customWidth="1"/>
    <col min="22" max="22" width="13.42578125" style="13" customWidth="1"/>
    <col min="23" max="23" width="9.85546875" style="13" bestFit="1" customWidth="1"/>
    <col min="24" max="25" width="0" style="13" hidden="1" customWidth="1"/>
    <col min="26" max="27" width="11.42578125" style="44"/>
    <col min="28" max="16384" width="11.42578125" style="13"/>
  </cols>
  <sheetData>
    <row r="1" spans="1:27" s="44" customFormat="1" ht="15" customHeight="1" x14ac:dyDescent="0.25">
      <c r="E1" s="147" t="s">
        <v>8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7" s="44" customFormat="1" ht="15" customHeight="1" x14ac:dyDescent="0.25"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7" s="44" customFormat="1" x14ac:dyDescent="0.25"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7" s="44" customFormat="1" x14ac:dyDescent="0.25">
      <c r="U4" s="146" t="s">
        <v>81</v>
      </c>
      <c r="V4" s="146"/>
      <c r="W4" s="44" t="str">
        <f>IF('1ERPA'!W2="","",'1ERPA'!W2)</f>
        <v>2018-2019</v>
      </c>
    </row>
    <row r="5" spans="1:27" s="44" customFormat="1" x14ac:dyDescent="0.25">
      <c r="V5" s="146" t="str">
        <f>IF('3ERPA'!A3="","",'3ERPA'!A3)</f>
        <v>ORDINARIO</v>
      </c>
      <c r="W5" s="146"/>
    </row>
    <row r="7" spans="1:27" s="4" customFormat="1" ht="11.25" x14ac:dyDescent="0.25">
      <c r="B7" s="2" t="s">
        <v>82</v>
      </c>
      <c r="C7" s="4" t="str">
        <f>IF('1ERPA'!M5="","",'1ERPA'!M5)</f>
        <v>Ingeniería en Sistemas Computacionales</v>
      </c>
      <c r="Z7" s="45"/>
      <c r="AA7" s="45"/>
    </row>
    <row r="8" spans="1:27" s="4" customFormat="1" ht="11.25" x14ac:dyDescent="0.25">
      <c r="B8" s="2" t="s">
        <v>83</v>
      </c>
      <c r="C8" s="4" t="str">
        <f>IF('1ERPA'!AD5="","",'1ERPA'!AD5)</f>
        <v>SEGURIDAD INFORMÁTICA Y DE REDES</v>
      </c>
      <c r="Z8" s="45"/>
      <c r="AA8" s="45"/>
    </row>
    <row r="9" spans="1:27" s="4" customFormat="1" ht="11.25" x14ac:dyDescent="0.25">
      <c r="B9" s="3" t="str">
        <f>'1ERPA'!J7</f>
        <v>CUATRIMESTRE:</v>
      </c>
      <c r="C9" s="4" t="str">
        <f>IF('1ERPA'!K7="","",'1ERPA'!K7)</f>
        <v>QUINTO</v>
      </c>
      <c r="Z9" s="45"/>
      <c r="AA9" s="45"/>
    </row>
    <row r="10" spans="1:27" s="4" customFormat="1" ht="11.25" x14ac:dyDescent="0.25">
      <c r="B10" s="3" t="s">
        <v>12</v>
      </c>
      <c r="C10" s="4" t="str">
        <f>IF('1ERPA'!Q7="","",'1ERPA'!Q7)</f>
        <v>A</v>
      </c>
      <c r="Z10" s="45"/>
      <c r="AA10" s="45"/>
    </row>
    <row r="11" spans="1:27" s="4" customFormat="1" ht="11.25" x14ac:dyDescent="0.25">
      <c r="B11" s="3" t="s">
        <v>84</v>
      </c>
      <c r="C11" s="4" t="str">
        <f>IF('1ERPA'!V7="","",'1ERPA'!V7)</f>
        <v>A</v>
      </c>
      <c r="P11" s="87" t="str">
        <f>IF('1ERPA'!X10="","",'1ERPA'!X10)</f>
        <v>ALDO ORTEGA PACHECO</v>
      </c>
      <c r="Q11" s="87"/>
      <c r="R11" s="87"/>
      <c r="S11" s="87"/>
      <c r="T11" s="87"/>
      <c r="U11" s="87"/>
      <c r="Z11" s="45"/>
      <c r="AA11" s="45"/>
    </row>
    <row r="12" spans="1:27" s="4" customFormat="1" ht="15" customHeight="1" x14ac:dyDescent="0.25">
      <c r="B12" s="3" t="s">
        <v>85</v>
      </c>
      <c r="C12" s="75" t="s">
        <v>100</v>
      </c>
      <c r="P12" s="115" t="s">
        <v>26</v>
      </c>
      <c r="Q12" s="115"/>
      <c r="R12" s="115"/>
      <c r="S12" s="115"/>
      <c r="T12" s="115"/>
      <c r="U12" s="115"/>
      <c r="Z12" s="45"/>
      <c r="AA12" s="45"/>
    </row>
    <row r="13" spans="1:27" s="4" customFormat="1" ht="11.25" x14ac:dyDescent="0.25">
      <c r="C13" s="75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Z13" s="45"/>
      <c r="AA13" s="45"/>
    </row>
    <row r="14" spans="1:27" s="47" customFormat="1" ht="15" customHeight="1" x14ac:dyDescent="0.25">
      <c r="A14" s="91" t="s">
        <v>14</v>
      </c>
      <c r="B14" s="145" t="s">
        <v>0</v>
      </c>
      <c r="C14" s="108" t="s">
        <v>5</v>
      </c>
      <c r="D14" s="109"/>
      <c r="E14" s="109"/>
      <c r="F14" s="109"/>
      <c r="G14" s="109"/>
      <c r="H14" s="110"/>
      <c r="I14" s="92" t="str">
        <f>IF(H15&gt;S14,"POR ENCIMA DEL PORCENTAJE",IF(H15&lt;S14,"POR DEBAJO DEL PORCENTAJE"," Evaluación de evidencias de aprendizaje"))</f>
        <v>POR DEBAJO DEL PORCENTAJE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8">
        <v>0.5</v>
      </c>
      <c r="T14" s="119"/>
      <c r="U14" s="91" t="s">
        <v>4</v>
      </c>
      <c r="V14" s="91"/>
      <c r="W14" s="121" t="s">
        <v>1</v>
      </c>
      <c r="Z14" s="46"/>
      <c r="AA14" s="46"/>
    </row>
    <row r="15" spans="1:27" s="47" customFormat="1" ht="13.5" customHeight="1" x14ac:dyDescent="0.25">
      <c r="A15" s="91"/>
      <c r="B15" s="145"/>
      <c r="C15" s="14">
        <f>SUM(C19:H19)</f>
        <v>0.03</v>
      </c>
      <c r="D15" s="120" t="str">
        <f>IF(C15&gt;G15,"POR ENCIMA DEL PORCENTAJE",IF(C15&lt;G15,"POR DEBAJO DEL PORCENTAJE","(Niveles de dominio)"))</f>
        <v>POR DEBAJO DEL PORCENTAJE</v>
      </c>
      <c r="E15" s="120"/>
      <c r="F15" s="120"/>
      <c r="G15" s="62">
        <v>0.5</v>
      </c>
      <c r="H15" s="15">
        <f>SUM(J19,L19,N19,P19,R19,T19)</f>
        <v>0.28000000000000003</v>
      </c>
      <c r="I15" s="92"/>
      <c r="J15" s="117"/>
      <c r="K15" s="117"/>
      <c r="L15" s="117"/>
      <c r="M15" s="117"/>
      <c r="N15" s="117"/>
      <c r="O15" s="117"/>
      <c r="P15" s="117"/>
      <c r="Q15" s="117"/>
      <c r="R15" s="117"/>
      <c r="S15" s="118"/>
      <c r="T15" s="119"/>
      <c r="U15" s="91"/>
      <c r="V15" s="91"/>
      <c r="W15" s="122"/>
      <c r="Z15" s="46"/>
      <c r="AA15" s="46"/>
    </row>
    <row r="16" spans="1:27" s="47" customFormat="1" ht="13.5" customHeight="1" x14ac:dyDescent="0.25">
      <c r="A16" s="91"/>
      <c r="B16" s="145"/>
      <c r="C16" s="112" t="s">
        <v>96</v>
      </c>
      <c r="D16" s="112" t="s">
        <v>117</v>
      </c>
      <c r="E16" s="112"/>
      <c r="F16" s="112" t="s">
        <v>93</v>
      </c>
      <c r="G16" s="112" t="s">
        <v>93</v>
      </c>
      <c r="H16" s="112" t="s">
        <v>93</v>
      </c>
      <c r="I16" s="141" t="s">
        <v>117</v>
      </c>
      <c r="J16" s="142"/>
      <c r="K16" s="141" t="s">
        <v>95</v>
      </c>
      <c r="L16" s="142"/>
      <c r="M16" s="141"/>
      <c r="N16" s="142"/>
      <c r="O16" s="141"/>
      <c r="P16" s="142"/>
      <c r="Q16" s="141"/>
      <c r="R16" s="142"/>
      <c r="S16" s="141"/>
      <c r="T16" s="142"/>
      <c r="U16" s="91" t="s">
        <v>2</v>
      </c>
      <c r="V16" s="91" t="s">
        <v>3</v>
      </c>
      <c r="W16" s="122"/>
      <c r="Z16" s="46"/>
      <c r="AA16" s="46"/>
    </row>
    <row r="17" spans="1:31" s="47" customFormat="1" ht="87" customHeight="1" x14ac:dyDescent="0.25">
      <c r="A17" s="91"/>
      <c r="B17" s="145"/>
      <c r="C17" s="113"/>
      <c r="D17" s="113"/>
      <c r="E17" s="113"/>
      <c r="F17" s="113"/>
      <c r="G17" s="113"/>
      <c r="H17" s="113"/>
      <c r="I17" s="143"/>
      <c r="J17" s="144"/>
      <c r="K17" s="143"/>
      <c r="L17" s="144"/>
      <c r="M17" s="143"/>
      <c r="N17" s="144"/>
      <c r="O17" s="143"/>
      <c r="P17" s="144"/>
      <c r="Q17" s="143"/>
      <c r="R17" s="144"/>
      <c r="S17" s="143"/>
      <c r="T17" s="144"/>
      <c r="U17" s="91"/>
      <c r="V17" s="91"/>
      <c r="W17" s="122"/>
      <c r="Z17" s="46"/>
      <c r="AA17" s="46"/>
    </row>
    <row r="18" spans="1:31" s="47" customFormat="1" ht="15" customHeight="1" x14ac:dyDescent="0.25">
      <c r="A18" s="91"/>
      <c r="B18" s="145"/>
      <c r="C18" s="114"/>
      <c r="D18" s="114"/>
      <c r="E18" s="114"/>
      <c r="F18" s="114"/>
      <c r="G18" s="114"/>
      <c r="H18" s="114"/>
      <c r="I18" s="36" t="s">
        <v>6</v>
      </c>
      <c r="J18" s="36" t="s">
        <v>7</v>
      </c>
      <c r="K18" s="36" t="s">
        <v>6</v>
      </c>
      <c r="L18" s="36" t="s">
        <v>7</v>
      </c>
      <c r="M18" s="36" t="s">
        <v>6</v>
      </c>
      <c r="N18" s="36" t="s">
        <v>7</v>
      </c>
      <c r="O18" s="36" t="s">
        <v>6</v>
      </c>
      <c r="P18" s="36" t="s">
        <v>7</v>
      </c>
      <c r="Q18" s="36" t="s">
        <v>6</v>
      </c>
      <c r="R18" s="36" t="s">
        <v>7</v>
      </c>
      <c r="S18" s="36" t="s">
        <v>6</v>
      </c>
      <c r="T18" s="36" t="s">
        <v>7</v>
      </c>
      <c r="U18" s="91"/>
      <c r="V18" s="91"/>
      <c r="W18" s="122"/>
      <c r="Z18" s="46"/>
      <c r="AA18" s="46"/>
    </row>
    <row r="19" spans="1:31" s="47" customFormat="1" ht="11.25" x14ac:dyDescent="0.25">
      <c r="A19" s="91"/>
      <c r="B19" s="145"/>
      <c r="C19" s="32">
        <v>0.03</v>
      </c>
      <c r="D19" s="32"/>
      <c r="E19" s="32"/>
      <c r="F19" s="32" t="s">
        <v>93</v>
      </c>
      <c r="G19" s="32" t="s">
        <v>93</v>
      </c>
      <c r="H19" s="32" t="s">
        <v>93</v>
      </c>
      <c r="I19" s="33">
        <v>2</v>
      </c>
      <c r="J19" s="32">
        <v>0.03</v>
      </c>
      <c r="K19" s="33">
        <v>1</v>
      </c>
      <c r="L19" s="32">
        <v>0.25</v>
      </c>
      <c r="M19" s="33"/>
      <c r="N19" s="32"/>
      <c r="O19" s="33"/>
      <c r="P19" s="32"/>
      <c r="Q19" s="33"/>
      <c r="R19" s="32"/>
      <c r="S19" s="33"/>
      <c r="T19" s="32"/>
      <c r="U19" s="91"/>
      <c r="V19" s="91"/>
      <c r="W19" s="123"/>
      <c r="Z19" s="46"/>
      <c r="AA19" s="46"/>
    </row>
    <row r="20" spans="1:31" s="47" customFormat="1" ht="11.25" x14ac:dyDescent="0.25">
      <c r="A20" s="54">
        <f>IF(B20="","",1)</f>
        <v>1</v>
      </c>
      <c r="B20" s="9" t="str">
        <f>IF('1ERPA'!F17="","",'1ERPA'!F17)</f>
        <v>GUZMAN SANTOS ALAN</v>
      </c>
      <c r="C20" s="56" t="s">
        <v>94</v>
      </c>
      <c r="D20" s="56"/>
      <c r="E20" s="56"/>
      <c r="F20" s="56"/>
      <c r="G20" s="56"/>
      <c r="H20" s="56"/>
      <c r="I20" s="33">
        <v>1</v>
      </c>
      <c r="J20" s="16">
        <f>IF(I20="","",($J$19/$I$19)*I20)</f>
        <v>1.4999999999999999E-2</v>
      </c>
      <c r="K20" s="33">
        <v>1</v>
      </c>
      <c r="L20" s="16">
        <f>IF(K20="","",($L$19/$K$19)*K20)</f>
        <v>0.25</v>
      </c>
      <c r="M20" s="33"/>
      <c r="N20" s="16" t="str">
        <f>IF(M20="","",($N$19/$M$19)*M20)</f>
        <v/>
      </c>
      <c r="O20" s="33"/>
      <c r="P20" s="16" t="str">
        <f>IF(O20="","",($P$19/$O$19)*O20)</f>
        <v/>
      </c>
      <c r="Q20" s="33"/>
      <c r="R20" s="16" t="str">
        <f>IF(Q20="","",($R$19/$Q$19)*Q20)</f>
        <v/>
      </c>
      <c r="S20" s="33"/>
      <c r="T20" s="16" t="str">
        <f>IF(S20="","",($T$19/$S$19)*S20)</f>
        <v/>
      </c>
      <c r="U20" s="54"/>
      <c r="V20" s="54"/>
      <c r="W20" s="16">
        <f>IF(B20="","",(IF(B20="",0,IF(C20="Sin Nivel",($C$19)*0,IF(C20="Pre-Formal",($C$19)*60%,IF(C20="Receptivo",($C$19)*70%,IF(C20="Resolutivo",($C$19)*80%,IF(C20="Autónomo",($C$19)*90%,IF(C20="Estratégico",($C$19)*100%,0)))))))+IF(D20="",0,IF(D20="Sin Nivel",($D$19)*0,IF(D20="Pre-Formal",($D$19)*60%,IF(D20="Receptivo",($D$19)*70%,IF(D20="Resolutivo",($D$19)*80%,IF(D20="Autónomo",($D$19)*90%,IF(D20="Estratégico",($D$19)*100%,0)))))))+IF(E20="",0,IF(E20="Sin Nivel",($E$19)*0,IF(E20="Pre-Formal",($E$19)*60%,IF(E20="Receptivo",($E$19)*70%,IF(E20="Resolutivo",($E$19)*80%,IF(E20="Autónomo",($E$19)*90%,IF(E20="Estratégico",($E$19)*100%,0)))))))+IF(F20="",0,IF(F20="Sin Nivel",($F$19)*0,IF(F20="Pre-Formal",($F$19)*60%,IF(F20="Receptivo",($F$19)*70%,IF(F20="Resolutivo",($F$19)*80%,IF(F20="Autónomo",($F$19)*90%,IF(F20="Estratégico",($F$19)*100%,0)))))))+IF(G20="",0,IF(G20="Sin Nivel",($G$19)*0,IF(G20="Pre-Formal",($G$19)*60%,IF(G20="Receptivo",($G$19)*70%,IF(G20="Resolutivo",($G$19)*80%,IF(G20="Autónomo",($G$19)*90%,IF(G20="Estratégico",($G$19)*100%,0)))))))+IF(H20="",0,IF(H20="Sin Nivel",($H$19)*0,IF(H20="Pre-Formal",($H$19)*60%,IF(H20="Receptivo",($H$19)*70%,IF(H20="Resolutivo",($H$19)*80%,IF(H20="Autónomo",($H$19)*90%,IF(H20="Estratégico",($H$19)*100%,0))))))))+SUM(J20,L20,N20,P20,R20,T20))</f>
        <v>0.28900000000000003</v>
      </c>
      <c r="X20" s="35">
        <f>IF(C20="","",(IF(C20="",0,IF(C20="Sin Nivel",($C$19/5)*0,IF(C20="Pre-Formal",($C$19/5)*1,IF(C20="Receptivo",($C$19/5)*2,IF(C20="Resolutivo",($C$19/5)*3,IF(C20="Autónomo",($C$19/5)*4,IF(C20="Estratégico",($C$19/5)*5,0)))))))+IF(D20="",0,IF(D20="Sin Nivel",($D$19/5)*0,IF(D20="Pre-Formal",($D$19/5)*1,IF(D20="Receptivo",($D$19/5)*2,IF(D20="Resolutivo",($D$19/5)*3,IF(D20="Autónomo",($D$19/5)*4,IF(D20="Estratégico",($D$19/5)*5,0)))))))+IF(E20="",0,IF(E20="Sin Nivel",($E$19/5)*0,IF(E20="Pre-Formal",($E$19/5)*1,IF(E20="Receptivo",($E$19/5)*2,IF(E20="Resolutivo",($E$19/5)*3,IF(E20="Autónomo",($E$19/5)*4,IF(E20="Estratégico",($E$19/5)*5,0)))))))+IF(F20="",0,IF(F20="Sin Nivel",($F$19/5)*0,IF(F20="Pre-Formal",($F$19/5)*1,IF(F20="Receptivo",($F$19/5)*2,IF(F20="Resolutivo",($F$19/5)*3,IF(F20="Autónomo",($F$19/5)*4,IF(F20="Estratégico",($F$19/5)*5,0)))))))+IF(G20="",0,IF(G20="Sin Nivel",($G$19/5)*0,IF(G20="Pre-Formal",($G$19/5)*1,IF(G20="Receptivo",($G$19/5)*2,IF(G20="Resolutivo",($G$19/5)*3,IF(G20="Autónomo",($G$19/5)*4,IF(G20="Estratégico",($G$19/5)*5,0)))))))+IF(H20="",0,IF(H20="Sin Nivel",($H$19/5)*0,IF(H20="Pre-Formal",($H$19/5)*1,IF(H20="Receptivo",($H$19/5)*2,IF(H20="Resolutivo",($H$19/5)*3,IF(H20="Autónomo",($H$19/5)*4,IF(H20="Estratégico",($H$19/5)*5,0)))))))))</f>
        <v>1.8000000000000002E-2</v>
      </c>
      <c r="Y20" s="35">
        <f>SUM(J20,L20,N20,P20,R20,T20)</f>
        <v>0.26500000000000001</v>
      </c>
      <c r="Z20" s="46"/>
      <c r="AA20" s="46"/>
      <c r="AE20" s="4"/>
    </row>
    <row r="21" spans="1:31" s="47" customFormat="1" ht="11.25" x14ac:dyDescent="0.25">
      <c r="A21" s="54">
        <f>IF(B21="","",A20+1)</f>
        <v>2</v>
      </c>
      <c r="B21" s="9" t="str">
        <f>IF('1ERPA'!F18="","",'1ERPA'!F18)</f>
        <v>ILLAN MONJARDIN JOSE LUIS</v>
      </c>
      <c r="C21" s="56" t="s">
        <v>91</v>
      </c>
      <c r="D21" s="56"/>
      <c r="E21" s="56"/>
      <c r="F21" s="56"/>
      <c r="G21" s="56"/>
      <c r="H21" s="56"/>
      <c r="I21" s="33">
        <v>1</v>
      </c>
      <c r="J21" s="16">
        <f t="shared" ref="J21:J69" si="0">IF(I21="","",($J$19/$I$19)*I21)</f>
        <v>1.4999999999999999E-2</v>
      </c>
      <c r="K21" s="33">
        <v>1</v>
      </c>
      <c r="L21" s="16">
        <f t="shared" ref="L21:L69" si="1">IF(K21="","",($L$19/$K$19)*K21)</f>
        <v>0.25</v>
      </c>
      <c r="M21" s="33"/>
      <c r="N21" s="16" t="str">
        <f t="shared" ref="N21:N69" si="2">IF(M21="","",($N$19/$M$19)*M21)</f>
        <v/>
      </c>
      <c r="O21" s="33"/>
      <c r="P21" s="16" t="str">
        <f t="shared" ref="P21:P69" si="3">IF(O21="","",($P$19/$O$19)*O21)</f>
        <v/>
      </c>
      <c r="Q21" s="33"/>
      <c r="R21" s="16" t="str">
        <f t="shared" ref="R21:R69" si="4">IF(Q21="","",($R$19/$Q$19)*Q21)</f>
        <v/>
      </c>
      <c r="S21" s="33"/>
      <c r="T21" s="16" t="str">
        <f t="shared" ref="T21:T69" si="5">IF(S21="","",($T$19/$S$19)*S21)</f>
        <v/>
      </c>
      <c r="U21" s="54"/>
      <c r="V21" s="54"/>
      <c r="W21" s="16">
        <f t="shared" ref="W21:W69" si="6">IF(B21="","",(IF(B21="",0,IF(C21="Sin Nivel",($C$19)*0,IF(C21="Pre-Formal",($C$19)*60%,IF(C21="Receptivo",($C$19)*70%,IF(C21="Resolutivo",($C$19)*80%,IF(C21="Autónomo",($C$19)*90%,IF(C21="Estratégico",($C$19)*100%,0)))))))+IF(D21="",0,IF(D21="Sin Nivel",($D$19)*0,IF(D21="Pre-Formal",($D$19)*60%,IF(D21="Receptivo",($D$19)*70%,IF(D21="Resolutivo",($D$19)*80%,IF(D21="Autónomo",($D$19)*90%,IF(D21="Estratégico",($D$19)*100%,0)))))))+IF(E21="",0,IF(E21="Sin Nivel",($E$19)*0,IF(E21="Pre-Formal",($E$19)*60%,IF(E21="Receptivo",($E$19)*70%,IF(E21="Resolutivo",($E$19)*80%,IF(E21="Autónomo",($E$19)*90%,IF(E21="Estratégico",($E$19)*100%,0)))))))+IF(F21="",0,IF(F21="Sin Nivel",($F$19)*0,IF(F21="Pre-Formal",($F$19)*60%,IF(F21="Receptivo",($F$19)*70%,IF(F21="Resolutivo",($F$19)*80%,IF(F21="Autónomo",($F$19)*90%,IF(F21="Estratégico",($F$19)*100%,0)))))))+IF(G21="",0,IF(G21="Sin Nivel",($G$19)*0,IF(G21="Pre-Formal",($G$19)*60%,IF(G21="Receptivo",($G$19)*70%,IF(G21="Resolutivo",($G$19)*80%,IF(G21="Autónomo",($G$19)*90%,IF(G21="Estratégico",($G$19)*100%,0)))))))+IF(H21="",0,IF(H21="Sin Nivel",($H$19)*0,IF(H21="Pre-Formal",($H$19)*60%,IF(H21="Receptivo",($H$19)*70%,IF(H21="Resolutivo",($H$19)*80%,IF(H21="Autónomo",($H$19)*90%,IF(H21="Estratégico",($H$19)*100%,0))))))))+SUM(J21,L21,N21,P21,R21,T21))</f>
        <v>0.29500000000000004</v>
      </c>
      <c r="X21" s="35">
        <f t="shared" ref="X21:X69" si="7">IF(C21="","",(IF(C21="",0,IF(C21="Sin Nivel",($C$19/5)*0,IF(C21="Pre-Formal",($C$19/5)*1,IF(C21="Receptivo",($C$19/5)*2,IF(C21="Resolutivo",($C$19/5)*3,IF(C21="Autónomo",($C$19/5)*4,IF(C21="Estratégico",($C$19/5)*5,0)))))))+IF(D21="",0,IF(D21="Sin Nivel",($D$19/5)*0,IF(D21="Pre-Formal",($D$19/5)*1,IF(D21="Receptivo",($D$19/5)*2,IF(D21="Resolutivo",($D$19/5)*3,IF(D21="Autónomo",($D$19/5)*4,IF(D21="Estratégico",($D$19/5)*5,0)))))))+IF(E21="",0,IF(E21="Sin Nivel",($E$19/5)*0,IF(E21="Pre-Formal",($E$19/5)*1,IF(E21="Receptivo",($E$19/5)*2,IF(E21="Resolutivo",($E$19/5)*3,IF(E21="Autónomo",($E$19/5)*4,IF(E21="Estratégico",($E$19/5)*5,0)))))))+IF(F21="",0,IF(F21="Sin Nivel",($F$19/5)*0,IF(F21="Pre-Formal",($F$19/5)*1,IF(F21="Receptivo",($F$19/5)*2,IF(F21="Resolutivo",($F$19/5)*3,IF(F21="Autónomo",($F$19/5)*4,IF(F21="Estratégico",($F$19/5)*5,0)))))))+IF(G21="",0,IF(G21="Sin Nivel",($G$19/5)*0,IF(G21="Pre-Formal",($G$19/5)*1,IF(G21="Receptivo",($G$19/5)*2,IF(G21="Resolutivo",($G$19/5)*3,IF(G21="Autónomo",($G$19/5)*4,IF(G21="Estratégico",($G$19/5)*5,0)))))))+IF(H21="",0,IF(H21="Sin Nivel",($H$19/5)*0,IF(H21="Pre-Formal",($H$19/5)*1,IF(H21="Receptivo",($H$19/5)*2,IF(H21="Resolutivo",($H$19/5)*3,IF(H21="Autónomo",($H$19/5)*4,IF(H21="Estratégico",($H$19/5)*5,0)))))))))</f>
        <v>0.03</v>
      </c>
      <c r="Y21" s="35">
        <f t="shared" ref="Y21:Y69" si="8">SUM(J21,L21,N21,P21,R21,T21)</f>
        <v>0.26500000000000001</v>
      </c>
      <c r="Z21" s="46"/>
      <c r="AA21" s="46"/>
      <c r="AE21" s="4"/>
    </row>
    <row r="22" spans="1:31" s="47" customFormat="1" ht="11.25" x14ac:dyDescent="0.25">
      <c r="A22" s="54">
        <f t="shared" ref="A22:A69" si="9">IF(B22="","",A21+1)</f>
        <v>3</v>
      </c>
      <c r="B22" s="9" t="str">
        <f>IF('1ERPA'!F19="","",'1ERPA'!F19)</f>
        <v xml:space="preserve">LA MADRID GONZALEZ FERNANDA ISABEL </v>
      </c>
      <c r="C22" s="56" t="s">
        <v>91</v>
      </c>
      <c r="D22" s="56"/>
      <c r="E22" s="56"/>
      <c r="F22" s="56"/>
      <c r="G22" s="56"/>
      <c r="H22" s="56"/>
      <c r="I22" s="33">
        <v>1</v>
      </c>
      <c r="J22" s="16">
        <f t="shared" si="0"/>
        <v>1.4999999999999999E-2</v>
      </c>
      <c r="K22" s="33">
        <v>1</v>
      </c>
      <c r="L22" s="16">
        <f t="shared" si="1"/>
        <v>0.25</v>
      </c>
      <c r="M22" s="33"/>
      <c r="N22" s="16" t="str">
        <f t="shared" si="2"/>
        <v/>
      </c>
      <c r="O22" s="33"/>
      <c r="P22" s="16" t="str">
        <f t="shared" si="3"/>
        <v/>
      </c>
      <c r="Q22" s="33"/>
      <c r="R22" s="16" t="str">
        <f t="shared" si="4"/>
        <v/>
      </c>
      <c r="S22" s="33"/>
      <c r="T22" s="16" t="str">
        <f t="shared" si="5"/>
        <v/>
      </c>
      <c r="U22" s="54"/>
      <c r="V22" s="54"/>
      <c r="W22" s="16">
        <f t="shared" si="6"/>
        <v>0.29500000000000004</v>
      </c>
      <c r="X22" s="35">
        <f t="shared" si="7"/>
        <v>0.03</v>
      </c>
      <c r="Y22" s="35">
        <f t="shared" si="8"/>
        <v>0.26500000000000001</v>
      </c>
      <c r="Z22" s="46"/>
      <c r="AA22" s="46"/>
      <c r="AE22" s="4"/>
    </row>
    <row r="23" spans="1:31" s="47" customFormat="1" ht="11.25" x14ac:dyDescent="0.25">
      <c r="A23" s="54">
        <f>IF(B23="","",A22+1)</f>
        <v>4</v>
      </c>
      <c r="B23" s="9" t="str">
        <f>IF('1ERPA'!F20="","",'1ERPA'!F20)</f>
        <v>LOPEZ CASTRO GLORIA KARINA</v>
      </c>
      <c r="C23" s="56" t="s">
        <v>91</v>
      </c>
      <c r="D23" s="56"/>
      <c r="E23" s="56"/>
      <c r="F23" s="56"/>
      <c r="G23" s="56"/>
      <c r="H23" s="56"/>
      <c r="I23" s="33">
        <v>1</v>
      </c>
      <c r="J23" s="16">
        <f>IF(I23="","",($J$19/$I$19)*I23)</f>
        <v>1.4999999999999999E-2</v>
      </c>
      <c r="K23" s="33">
        <v>1</v>
      </c>
      <c r="L23" s="16">
        <f>IF(K23="","",($L$19/$K$19)*K23)</f>
        <v>0.25</v>
      </c>
      <c r="M23" s="33"/>
      <c r="N23" s="16" t="str">
        <f>IF(M23="","",($N$19/$M$19)*M23)</f>
        <v/>
      </c>
      <c r="O23" s="33"/>
      <c r="P23" s="16" t="str">
        <f>IF(O23="","",($P$19/$O$19)*O23)</f>
        <v/>
      </c>
      <c r="Q23" s="33"/>
      <c r="R23" s="16" t="str">
        <f>IF(Q23="","",($R$19/$Q$19)*Q23)</f>
        <v/>
      </c>
      <c r="S23" s="33"/>
      <c r="T23" s="16" t="str">
        <f>IF(S23="","",($T$19/$S$19)*S23)</f>
        <v/>
      </c>
      <c r="U23" s="54"/>
      <c r="V23" s="54"/>
      <c r="W23" s="16">
        <f t="shared" si="6"/>
        <v>0.29500000000000004</v>
      </c>
      <c r="X23" s="35"/>
      <c r="Y23" s="35"/>
      <c r="Z23" s="46"/>
      <c r="AA23" s="46"/>
      <c r="AE23" s="4"/>
    </row>
    <row r="24" spans="1:31" s="47" customFormat="1" ht="11.25" x14ac:dyDescent="0.25">
      <c r="A24" s="54">
        <f>IF(B24="","",A23+1)</f>
        <v>5</v>
      </c>
      <c r="B24" s="9" t="str">
        <f>IF('1ERPA'!F21="","",'1ERPA'!F21)</f>
        <v>GUZMAN SANTOS ALAN</v>
      </c>
      <c r="C24" s="56" t="s">
        <v>91</v>
      </c>
      <c r="D24" s="56"/>
      <c r="E24" s="56"/>
      <c r="F24" s="56"/>
      <c r="G24" s="56"/>
      <c r="H24" s="56"/>
      <c r="I24" s="33">
        <v>1</v>
      </c>
      <c r="J24" s="16">
        <f>IF(I24="","",($J$19/$I$19)*I24)</f>
        <v>1.4999999999999999E-2</v>
      </c>
      <c r="K24" s="33">
        <v>1</v>
      </c>
      <c r="L24" s="16">
        <f>IF(K24="","",($L$19/$K$19)*K24)</f>
        <v>0.25</v>
      </c>
      <c r="M24" s="33"/>
      <c r="N24" s="16" t="str">
        <f>IF(M24="","",($N$19/$M$19)*M24)</f>
        <v/>
      </c>
      <c r="O24" s="33"/>
      <c r="P24" s="16" t="str">
        <f>IF(O24="","",($P$19/$O$19)*O24)</f>
        <v/>
      </c>
      <c r="Q24" s="33"/>
      <c r="R24" s="16" t="str">
        <f>IF(Q24="","",($R$19/$Q$19)*Q24)</f>
        <v/>
      </c>
      <c r="S24" s="33"/>
      <c r="T24" s="16" t="str">
        <f>IF(S24="","",($T$19/$S$19)*S24)</f>
        <v/>
      </c>
      <c r="U24" s="54"/>
      <c r="V24" s="54"/>
      <c r="W24" s="16">
        <f t="shared" si="6"/>
        <v>0.29500000000000004</v>
      </c>
      <c r="X24" s="35">
        <f t="shared" si="7"/>
        <v>0.03</v>
      </c>
      <c r="Y24" s="35">
        <f t="shared" si="8"/>
        <v>0.26500000000000001</v>
      </c>
      <c r="Z24" s="46"/>
      <c r="AA24" s="46"/>
      <c r="AE24" s="4"/>
    </row>
    <row r="25" spans="1:31" s="4" customFormat="1" ht="11.25" x14ac:dyDescent="0.25">
      <c r="A25" s="54">
        <f>IF(B25="","",A24+1)</f>
        <v>6</v>
      </c>
      <c r="B25" s="9" t="str">
        <f>IF('1ERPA'!F22="","",'1ERPA'!F22)</f>
        <v>Y</v>
      </c>
      <c r="C25" s="56" t="s">
        <v>91</v>
      </c>
      <c r="D25" s="56"/>
      <c r="E25" s="56"/>
      <c r="F25" s="56"/>
      <c r="G25" s="56"/>
      <c r="H25" s="56"/>
      <c r="I25" s="33">
        <v>1</v>
      </c>
      <c r="J25" s="16">
        <f>IF(I25="","",($J$19/$I$19)*I25)</f>
        <v>1.4999999999999999E-2</v>
      </c>
      <c r="K25" s="33">
        <v>1</v>
      </c>
      <c r="L25" s="16">
        <f>IF(K25="","",($L$19/$K$19)*K25)</f>
        <v>0.25</v>
      </c>
      <c r="M25" s="33"/>
      <c r="N25" s="16" t="str">
        <f>IF(M25="","",($N$19/$M$19)*M25)</f>
        <v/>
      </c>
      <c r="O25" s="33"/>
      <c r="P25" s="16" t="str">
        <f>IF(O25="","",($P$19/$O$19)*O25)</f>
        <v/>
      </c>
      <c r="Q25" s="33"/>
      <c r="R25" s="16" t="str">
        <f>IF(Q25="","",($R$19/$Q$19)*Q25)</f>
        <v/>
      </c>
      <c r="S25" s="33"/>
      <c r="T25" s="16" t="str">
        <f>IF(S25="","",($T$19/$S$19)*S25)</f>
        <v/>
      </c>
      <c r="U25" s="54"/>
      <c r="V25" s="54"/>
      <c r="W25" s="16">
        <f t="shared" si="6"/>
        <v>0.29500000000000004</v>
      </c>
      <c r="X25" s="35">
        <f t="shared" si="7"/>
        <v>0.03</v>
      </c>
      <c r="Y25" s="35">
        <f t="shared" si="8"/>
        <v>0.26500000000000001</v>
      </c>
      <c r="Z25" s="45"/>
      <c r="AA25" s="46"/>
      <c r="AC25" s="47"/>
      <c r="AD25" s="47"/>
    </row>
    <row r="26" spans="1:31" s="4" customFormat="1" ht="11.25" x14ac:dyDescent="0.25">
      <c r="A26" s="54">
        <f t="shared" si="9"/>
        <v>7</v>
      </c>
      <c r="B26" s="9" t="str">
        <f>IF('1ERPA'!F23="","",'1ERPA'!F23)</f>
        <v>U</v>
      </c>
      <c r="C26" s="56" t="s">
        <v>91</v>
      </c>
      <c r="D26" s="56"/>
      <c r="E26" s="56"/>
      <c r="F26" s="56"/>
      <c r="G26" s="56"/>
      <c r="H26" s="56"/>
      <c r="I26" s="33">
        <v>1</v>
      </c>
      <c r="J26" s="16">
        <f t="shared" si="0"/>
        <v>1.4999999999999999E-2</v>
      </c>
      <c r="K26" s="33">
        <v>1</v>
      </c>
      <c r="L26" s="16">
        <f t="shared" si="1"/>
        <v>0.25</v>
      </c>
      <c r="M26" s="33"/>
      <c r="N26" s="16" t="str">
        <f t="shared" si="2"/>
        <v/>
      </c>
      <c r="O26" s="33"/>
      <c r="P26" s="16" t="str">
        <f t="shared" si="3"/>
        <v/>
      </c>
      <c r="Q26" s="33"/>
      <c r="R26" s="16" t="str">
        <f t="shared" si="4"/>
        <v/>
      </c>
      <c r="S26" s="33"/>
      <c r="T26" s="16" t="str">
        <f t="shared" si="5"/>
        <v/>
      </c>
      <c r="U26" s="54"/>
      <c r="V26" s="54"/>
      <c r="W26" s="16">
        <f t="shared" si="6"/>
        <v>0.29500000000000004</v>
      </c>
      <c r="X26" s="35">
        <f t="shared" si="7"/>
        <v>0.03</v>
      </c>
      <c r="Y26" s="35">
        <f t="shared" si="8"/>
        <v>0.26500000000000001</v>
      </c>
      <c r="Z26" s="45"/>
      <c r="AA26" s="46"/>
      <c r="AC26" s="47"/>
      <c r="AD26" s="47"/>
    </row>
    <row r="27" spans="1:31" s="4" customFormat="1" ht="11.25" x14ac:dyDescent="0.25">
      <c r="A27" s="54">
        <f t="shared" si="9"/>
        <v>8</v>
      </c>
      <c r="B27" s="9" t="str">
        <f>IF('1ERPA'!F24="","",'1ERPA'!F24)</f>
        <v>ILLAN MONJARDIN JOSE LUIS</v>
      </c>
      <c r="C27" s="56" t="s">
        <v>91</v>
      </c>
      <c r="D27" s="56"/>
      <c r="E27" s="56"/>
      <c r="F27" s="56"/>
      <c r="G27" s="56"/>
      <c r="H27" s="56"/>
      <c r="I27" s="33">
        <v>1</v>
      </c>
      <c r="J27" s="16">
        <f t="shared" si="0"/>
        <v>1.4999999999999999E-2</v>
      </c>
      <c r="K27" s="33">
        <v>1</v>
      </c>
      <c r="L27" s="16">
        <f t="shared" si="1"/>
        <v>0.25</v>
      </c>
      <c r="M27" s="33"/>
      <c r="N27" s="16" t="str">
        <f t="shared" si="2"/>
        <v/>
      </c>
      <c r="O27" s="33"/>
      <c r="P27" s="16" t="str">
        <f t="shared" si="3"/>
        <v/>
      </c>
      <c r="Q27" s="33"/>
      <c r="R27" s="16" t="str">
        <f t="shared" si="4"/>
        <v/>
      </c>
      <c r="S27" s="33"/>
      <c r="T27" s="16" t="str">
        <f t="shared" si="5"/>
        <v/>
      </c>
      <c r="U27" s="54"/>
      <c r="V27" s="54"/>
      <c r="W27" s="16">
        <f t="shared" si="6"/>
        <v>0.29500000000000004</v>
      </c>
      <c r="X27" s="35">
        <f t="shared" si="7"/>
        <v>0.03</v>
      </c>
      <c r="Y27" s="35">
        <f t="shared" si="8"/>
        <v>0.26500000000000001</v>
      </c>
      <c r="Z27" s="45"/>
      <c r="AA27" s="46"/>
      <c r="AC27" s="47"/>
      <c r="AD27" s="47"/>
    </row>
    <row r="28" spans="1:31" s="4" customFormat="1" ht="11.25" x14ac:dyDescent="0.25">
      <c r="A28" s="78">
        <f t="shared" ref="A28:A47" si="10">IF(B28="","",A27+1)</f>
        <v>9</v>
      </c>
      <c r="B28" s="9" t="str">
        <f>IF('1ERPA'!F25="","",'1ERPA'!F25)</f>
        <v>e</v>
      </c>
      <c r="C28" s="56" t="s">
        <v>91</v>
      </c>
      <c r="D28" s="56"/>
      <c r="E28" s="56"/>
      <c r="F28" s="56"/>
      <c r="G28" s="56"/>
      <c r="H28" s="56"/>
      <c r="I28" s="33">
        <v>2</v>
      </c>
      <c r="J28" s="16">
        <f t="shared" ref="J28:J47" si="11">IF(I28="","",($J$19/$I$19)*I28)</f>
        <v>0.03</v>
      </c>
      <c r="K28" s="33">
        <v>2</v>
      </c>
      <c r="L28" s="16">
        <f t="shared" ref="L28:L47" si="12">IF(K28="","",($L$19/$K$19)*K28)</f>
        <v>0.5</v>
      </c>
      <c r="M28" s="33"/>
      <c r="N28" s="16" t="str">
        <f t="shared" ref="N28:N47" si="13">IF(M28="","",($N$19/$M$19)*M28)</f>
        <v/>
      </c>
      <c r="O28" s="33"/>
      <c r="P28" s="16" t="str">
        <f t="shared" ref="P28:P47" si="14">IF(O28="","",($P$19/$O$19)*O28)</f>
        <v/>
      </c>
      <c r="Q28" s="33"/>
      <c r="R28" s="16" t="str">
        <f t="shared" ref="R28:R47" si="15">IF(Q28="","",($R$19/$Q$19)*Q28)</f>
        <v/>
      </c>
      <c r="S28" s="33"/>
      <c r="T28" s="16" t="str">
        <f t="shared" ref="T28:T47" si="16">IF(S28="","",($T$19/$S$19)*S28)</f>
        <v/>
      </c>
      <c r="U28" s="78"/>
      <c r="V28" s="78"/>
      <c r="W28" s="16">
        <f t="shared" ref="W28:W47" si="17">IF(B28="","",(IF(B28="",0,IF(C28="Sin Nivel",($C$19)*0,IF(C28="Pre-Formal",($C$19)*60%,IF(C28="Receptivo",($C$19)*70%,IF(C28="Resolutivo",($C$19)*80%,IF(C28="Autónomo",($C$19)*90%,IF(C28="Estratégico",($C$19)*100%,0)))))))+IF(D28="",0,IF(D28="Sin Nivel",($D$19)*0,IF(D28="Pre-Formal",($D$19)*60%,IF(D28="Receptivo",($D$19)*70%,IF(D28="Resolutivo",($D$19)*80%,IF(D28="Autónomo",($D$19)*90%,IF(D28="Estratégico",($D$19)*100%,0)))))))+IF(E28="",0,IF(E28="Sin Nivel",($E$19)*0,IF(E28="Pre-Formal",($E$19)*60%,IF(E28="Receptivo",($E$19)*70%,IF(E28="Resolutivo",($E$19)*80%,IF(E28="Autónomo",($E$19)*90%,IF(E28="Estratégico",($E$19)*100%,0)))))))+IF(F28="",0,IF(F28="Sin Nivel",($F$19)*0,IF(F28="Pre-Formal",($F$19)*60%,IF(F28="Receptivo",($F$19)*70%,IF(F28="Resolutivo",($F$19)*80%,IF(F28="Autónomo",($F$19)*90%,IF(F28="Estratégico",($F$19)*100%,0)))))))+IF(G28="",0,IF(G28="Sin Nivel",($G$19)*0,IF(G28="Pre-Formal",($G$19)*60%,IF(G28="Receptivo",($G$19)*70%,IF(G28="Resolutivo",($G$19)*80%,IF(G28="Autónomo",($G$19)*90%,IF(G28="Estratégico",($G$19)*100%,0)))))))+IF(H28="",0,IF(H28="Sin Nivel",($H$19)*0,IF(H28="Pre-Formal",($H$19)*60%,IF(H28="Receptivo",($H$19)*70%,IF(H28="Resolutivo",($H$19)*80%,IF(H28="Autónomo",($H$19)*90%,IF(H28="Estratégico",($H$19)*100%,0))))))))+SUM(J28,L28,N28,P28,R28,T28))</f>
        <v>0.56000000000000005</v>
      </c>
      <c r="X28" s="35"/>
      <c r="Y28" s="35"/>
      <c r="Z28" s="45"/>
      <c r="AA28" s="46"/>
      <c r="AC28" s="77"/>
      <c r="AD28" s="77"/>
    </row>
    <row r="29" spans="1:31" s="4" customFormat="1" ht="11.25" x14ac:dyDescent="0.25">
      <c r="A29" s="78">
        <f t="shared" si="10"/>
        <v>10</v>
      </c>
      <c r="B29" s="9" t="str">
        <f>IF('1ERPA'!F26="","",'1ERPA'!F26)</f>
        <v>f</v>
      </c>
      <c r="C29" s="56" t="s">
        <v>91</v>
      </c>
      <c r="D29" s="56"/>
      <c r="E29" s="56"/>
      <c r="F29" s="56"/>
      <c r="G29" s="56"/>
      <c r="H29" s="56"/>
      <c r="I29" s="33">
        <v>3</v>
      </c>
      <c r="J29" s="16">
        <f t="shared" si="11"/>
        <v>4.4999999999999998E-2</v>
      </c>
      <c r="K29" s="33">
        <v>3</v>
      </c>
      <c r="L29" s="16">
        <f t="shared" si="12"/>
        <v>0.75</v>
      </c>
      <c r="M29" s="33"/>
      <c r="N29" s="16" t="str">
        <f t="shared" si="13"/>
        <v/>
      </c>
      <c r="O29" s="33"/>
      <c r="P29" s="16" t="str">
        <f t="shared" si="14"/>
        <v/>
      </c>
      <c r="Q29" s="33"/>
      <c r="R29" s="16" t="str">
        <f t="shared" si="15"/>
        <v/>
      </c>
      <c r="S29" s="33"/>
      <c r="T29" s="16" t="str">
        <f t="shared" si="16"/>
        <v/>
      </c>
      <c r="U29" s="78"/>
      <c r="V29" s="78"/>
      <c r="W29" s="16">
        <f t="shared" si="17"/>
        <v>0.82500000000000007</v>
      </c>
      <c r="X29" s="35"/>
      <c r="Y29" s="35"/>
      <c r="Z29" s="45"/>
      <c r="AA29" s="46"/>
      <c r="AC29" s="77"/>
      <c r="AD29" s="77"/>
    </row>
    <row r="30" spans="1:31" s="4" customFormat="1" ht="11.25" x14ac:dyDescent="0.25">
      <c r="A30" s="78">
        <f t="shared" si="10"/>
        <v>11</v>
      </c>
      <c r="B30" s="9" t="str">
        <f>IF('1ERPA'!F27="","",'1ERPA'!F27)</f>
        <v>GUZMAN SANTOS ALAN</v>
      </c>
      <c r="C30" s="56" t="s">
        <v>91</v>
      </c>
      <c r="D30" s="56"/>
      <c r="E30" s="56"/>
      <c r="F30" s="56"/>
      <c r="G30" s="56"/>
      <c r="H30" s="56"/>
      <c r="I30" s="33">
        <v>4</v>
      </c>
      <c r="J30" s="16">
        <f t="shared" si="11"/>
        <v>0.06</v>
      </c>
      <c r="K30" s="33">
        <v>4</v>
      </c>
      <c r="L30" s="16">
        <f t="shared" si="12"/>
        <v>1</v>
      </c>
      <c r="M30" s="33"/>
      <c r="N30" s="16" t="str">
        <f t="shared" si="13"/>
        <v/>
      </c>
      <c r="O30" s="33"/>
      <c r="P30" s="16" t="str">
        <f t="shared" si="14"/>
        <v/>
      </c>
      <c r="Q30" s="33"/>
      <c r="R30" s="16" t="str">
        <f t="shared" si="15"/>
        <v/>
      </c>
      <c r="S30" s="33"/>
      <c r="T30" s="16" t="str">
        <f t="shared" si="16"/>
        <v/>
      </c>
      <c r="U30" s="78"/>
      <c r="V30" s="78"/>
      <c r="W30" s="16">
        <f t="shared" si="17"/>
        <v>1.0900000000000001</v>
      </c>
      <c r="X30" s="35"/>
      <c r="Y30" s="35"/>
      <c r="Z30" s="45"/>
      <c r="AA30" s="46"/>
      <c r="AC30" s="77"/>
      <c r="AD30" s="77"/>
    </row>
    <row r="31" spans="1:31" s="4" customFormat="1" ht="11.25" x14ac:dyDescent="0.25">
      <c r="A31" s="78">
        <f t="shared" si="10"/>
        <v>12</v>
      </c>
      <c r="B31" s="9" t="str">
        <f>IF('1ERPA'!F28="","",'1ERPA'!F28)</f>
        <v>h</v>
      </c>
      <c r="C31" s="56" t="s">
        <v>91</v>
      </c>
      <c r="D31" s="56"/>
      <c r="E31" s="56"/>
      <c r="F31" s="56"/>
      <c r="G31" s="56"/>
      <c r="H31" s="56"/>
      <c r="I31" s="33">
        <v>5</v>
      </c>
      <c r="J31" s="16">
        <f t="shared" si="11"/>
        <v>7.4999999999999997E-2</v>
      </c>
      <c r="K31" s="33">
        <v>5</v>
      </c>
      <c r="L31" s="16">
        <f t="shared" si="12"/>
        <v>1.25</v>
      </c>
      <c r="M31" s="33"/>
      <c r="N31" s="16" t="str">
        <f t="shared" si="13"/>
        <v/>
      </c>
      <c r="O31" s="33"/>
      <c r="P31" s="16" t="str">
        <f t="shared" si="14"/>
        <v/>
      </c>
      <c r="Q31" s="33"/>
      <c r="R31" s="16" t="str">
        <f t="shared" si="15"/>
        <v/>
      </c>
      <c r="S31" s="33"/>
      <c r="T31" s="16" t="str">
        <f t="shared" si="16"/>
        <v/>
      </c>
      <c r="U31" s="78"/>
      <c r="V31" s="78"/>
      <c r="W31" s="16">
        <f t="shared" si="17"/>
        <v>1.355</v>
      </c>
      <c r="X31" s="35"/>
      <c r="Y31" s="35"/>
      <c r="Z31" s="45"/>
      <c r="AA31" s="46"/>
      <c r="AC31" s="77"/>
      <c r="AD31" s="77"/>
    </row>
    <row r="32" spans="1:31" s="4" customFormat="1" ht="11.25" x14ac:dyDescent="0.25">
      <c r="A32" s="78">
        <f t="shared" si="10"/>
        <v>13</v>
      </c>
      <c r="B32" s="9" t="str">
        <f>IF('1ERPA'!F29="","",'1ERPA'!F29)</f>
        <v>ILLAN MONJARDIN JOSE LUIS</v>
      </c>
      <c r="C32" s="56" t="s">
        <v>91</v>
      </c>
      <c r="D32" s="56"/>
      <c r="E32" s="56"/>
      <c r="F32" s="56"/>
      <c r="G32" s="56"/>
      <c r="H32" s="56"/>
      <c r="I32" s="33">
        <v>6</v>
      </c>
      <c r="J32" s="16">
        <f t="shared" si="11"/>
        <v>0.09</v>
      </c>
      <c r="K32" s="33">
        <v>6</v>
      </c>
      <c r="L32" s="16">
        <f t="shared" si="12"/>
        <v>1.5</v>
      </c>
      <c r="M32" s="33"/>
      <c r="N32" s="16" t="str">
        <f t="shared" si="13"/>
        <v/>
      </c>
      <c r="O32" s="33"/>
      <c r="P32" s="16" t="str">
        <f t="shared" si="14"/>
        <v/>
      </c>
      <c r="Q32" s="33"/>
      <c r="R32" s="16" t="str">
        <f t="shared" si="15"/>
        <v/>
      </c>
      <c r="S32" s="33"/>
      <c r="T32" s="16" t="str">
        <f t="shared" si="16"/>
        <v/>
      </c>
      <c r="U32" s="78"/>
      <c r="V32" s="78"/>
      <c r="W32" s="16">
        <f t="shared" si="17"/>
        <v>1.62</v>
      </c>
      <c r="X32" s="35"/>
      <c r="Y32" s="35"/>
      <c r="Z32" s="45"/>
      <c r="AA32" s="46"/>
      <c r="AC32" s="77"/>
      <c r="AD32" s="77"/>
    </row>
    <row r="33" spans="1:30" s="4" customFormat="1" ht="11.25" x14ac:dyDescent="0.25">
      <c r="A33" s="78">
        <f t="shared" si="10"/>
        <v>14</v>
      </c>
      <c r="B33" s="9" t="str">
        <f>IF('1ERPA'!F30="","",'1ERPA'!F30)</f>
        <v>T</v>
      </c>
      <c r="C33" s="56"/>
      <c r="D33" s="56"/>
      <c r="E33" s="56"/>
      <c r="F33" s="56"/>
      <c r="G33" s="56"/>
      <c r="H33" s="56"/>
      <c r="I33" s="33"/>
      <c r="J33" s="16" t="str">
        <f t="shared" si="11"/>
        <v/>
      </c>
      <c r="K33" s="33"/>
      <c r="L33" s="16" t="str">
        <f t="shared" si="12"/>
        <v/>
      </c>
      <c r="M33" s="33"/>
      <c r="N33" s="16" t="str">
        <f t="shared" si="13"/>
        <v/>
      </c>
      <c r="O33" s="33"/>
      <c r="P33" s="16" t="str">
        <f t="shared" si="14"/>
        <v/>
      </c>
      <c r="Q33" s="33"/>
      <c r="R33" s="16" t="str">
        <f t="shared" si="15"/>
        <v/>
      </c>
      <c r="S33" s="33"/>
      <c r="T33" s="16" t="str">
        <f t="shared" si="16"/>
        <v/>
      </c>
      <c r="U33" s="78"/>
      <c r="V33" s="78"/>
      <c r="W33" s="16">
        <f t="shared" si="17"/>
        <v>0</v>
      </c>
      <c r="X33" s="35"/>
      <c r="Y33" s="35"/>
      <c r="Z33" s="45"/>
      <c r="AA33" s="46"/>
      <c r="AC33" s="77"/>
      <c r="AD33" s="77"/>
    </row>
    <row r="34" spans="1:30" s="4" customFormat="1" ht="11.25" x14ac:dyDescent="0.25">
      <c r="A34" s="78" t="str">
        <f t="shared" si="10"/>
        <v/>
      </c>
      <c r="B34" s="9" t="str">
        <f>IF('1ERPA'!F31="","",'1ERPA'!F31)</f>
        <v/>
      </c>
      <c r="C34" s="56"/>
      <c r="D34" s="56"/>
      <c r="E34" s="56"/>
      <c r="F34" s="56"/>
      <c r="G34" s="56"/>
      <c r="H34" s="56"/>
      <c r="I34" s="33"/>
      <c r="J34" s="16" t="str">
        <f t="shared" si="11"/>
        <v/>
      </c>
      <c r="K34" s="33"/>
      <c r="L34" s="16" t="str">
        <f t="shared" si="12"/>
        <v/>
      </c>
      <c r="M34" s="33"/>
      <c r="N34" s="16" t="str">
        <f t="shared" si="13"/>
        <v/>
      </c>
      <c r="O34" s="33"/>
      <c r="P34" s="16" t="str">
        <f t="shared" si="14"/>
        <v/>
      </c>
      <c r="Q34" s="33"/>
      <c r="R34" s="16" t="str">
        <f t="shared" si="15"/>
        <v/>
      </c>
      <c r="S34" s="33"/>
      <c r="T34" s="16" t="str">
        <f t="shared" si="16"/>
        <v/>
      </c>
      <c r="U34" s="78"/>
      <c r="V34" s="78"/>
      <c r="W34" s="16" t="str">
        <f t="shared" si="17"/>
        <v/>
      </c>
      <c r="X34" s="35"/>
      <c r="Y34" s="35"/>
      <c r="Z34" s="45"/>
      <c r="AA34" s="46"/>
      <c r="AC34" s="77"/>
      <c r="AD34" s="77"/>
    </row>
    <row r="35" spans="1:30" s="4" customFormat="1" ht="11.25" x14ac:dyDescent="0.25">
      <c r="A35" s="78" t="str">
        <f t="shared" si="10"/>
        <v/>
      </c>
      <c r="B35" s="9" t="str">
        <f>IF('1ERPA'!F32="","",'1ERPA'!F32)</f>
        <v/>
      </c>
      <c r="C35" s="56"/>
      <c r="D35" s="56"/>
      <c r="E35" s="56"/>
      <c r="F35" s="56"/>
      <c r="G35" s="56"/>
      <c r="H35" s="56"/>
      <c r="I35" s="33"/>
      <c r="J35" s="16" t="str">
        <f t="shared" si="11"/>
        <v/>
      </c>
      <c r="K35" s="33"/>
      <c r="L35" s="16" t="str">
        <f t="shared" si="12"/>
        <v/>
      </c>
      <c r="M35" s="33"/>
      <c r="N35" s="16" t="str">
        <f t="shared" si="13"/>
        <v/>
      </c>
      <c r="O35" s="33"/>
      <c r="P35" s="16" t="str">
        <f t="shared" si="14"/>
        <v/>
      </c>
      <c r="Q35" s="33"/>
      <c r="R35" s="16" t="str">
        <f t="shared" si="15"/>
        <v/>
      </c>
      <c r="S35" s="33"/>
      <c r="T35" s="16" t="str">
        <f t="shared" si="16"/>
        <v/>
      </c>
      <c r="U35" s="78"/>
      <c r="V35" s="78"/>
      <c r="W35" s="16" t="str">
        <f t="shared" si="17"/>
        <v/>
      </c>
      <c r="X35" s="35"/>
      <c r="Y35" s="35"/>
      <c r="Z35" s="45"/>
      <c r="AA35" s="46"/>
      <c r="AC35" s="77"/>
      <c r="AD35" s="77"/>
    </row>
    <row r="36" spans="1:30" s="4" customFormat="1" ht="11.25" x14ac:dyDescent="0.25">
      <c r="A36" s="78" t="str">
        <f t="shared" si="10"/>
        <v/>
      </c>
      <c r="B36" s="9" t="str">
        <f>IF('1ERPA'!F33="","",'1ERPA'!F33)</f>
        <v/>
      </c>
      <c r="C36" s="56"/>
      <c r="D36" s="56"/>
      <c r="E36" s="56"/>
      <c r="F36" s="56"/>
      <c r="G36" s="56"/>
      <c r="H36" s="56"/>
      <c r="I36" s="33"/>
      <c r="J36" s="16" t="str">
        <f t="shared" si="11"/>
        <v/>
      </c>
      <c r="K36" s="33"/>
      <c r="L36" s="16" t="str">
        <f t="shared" si="12"/>
        <v/>
      </c>
      <c r="M36" s="33"/>
      <c r="N36" s="16" t="str">
        <f t="shared" si="13"/>
        <v/>
      </c>
      <c r="O36" s="33"/>
      <c r="P36" s="16" t="str">
        <f t="shared" si="14"/>
        <v/>
      </c>
      <c r="Q36" s="33"/>
      <c r="R36" s="16" t="str">
        <f t="shared" si="15"/>
        <v/>
      </c>
      <c r="S36" s="33"/>
      <c r="T36" s="16" t="str">
        <f t="shared" si="16"/>
        <v/>
      </c>
      <c r="U36" s="78"/>
      <c r="V36" s="78"/>
      <c r="W36" s="16" t="str">
        <f t="shared" si="17"/>
        <v/>
      </c>
      <c r="X36" s="35"/>
      <c r="Y36" s="35"/>
      <c r="Z36" s="45"/>
      <c r="AA36" s="46"/>
      <c r="AC36" s="77"/>
      <c r="AD36" s="77"/>
    </row>
    <row r="37" spans="1:30" s="4" customFormat="1" ht="11.25" x14ac:dyDescent="0.25">
      <c r="A37" s="78" t="str">
        <f t="shared" si="10"/>
        <v/>
      </c>
      <c r="B37" s="9" t="str">
        <f>IF('1ERPA'!F34="","",'1ERPA'!F34)</f>
        <v/>
      </c>
      <c r="C37" s="56"/>
      <c r="D37" s="56"/>
      <c r="E37" s="56"/>
      <c r="F37" s="56"/>
      <c r="G37" s="56"/>
      <c r="H37" s="56"/>
      <c r="I37" s="33"/>
      <c r="J37" s="16" t="str">
        <f t="shared" si="11"/>
        <v/>
      </c>
      <c r="K37" s="33"/>
      <c r="L37" s="16" t="str">
        <f t="shared" si="12"/>
        <v/>
      </c>
      <c r="M37" s="33"/>
      <c r="N37" s="16" t="str">
        <f t="shared" si="13"/>
        <v/>
      </c>
      <c r="O37" s="33"/>
      <c r="P37" s="16" t="str">
        <f t="shared" si="14"/>
        <v/>
      </c>
      <c r="Q37" s="33"/>
      <c r="R37" s="16" t="str">
        <f t="shared" si="15"/>
        <v/>
      </c>
      <c r="S37" s="33"/>
      <c r="T37" s="16" t="str">
        <f t="shared" si="16"/>
        <v/>
      </c>
      <c r="U37" s="78"/>
      <c r="V37" s="78"/>
      <c r="W37" s="16" t="str">
        <f t="shared" si="17"/>
        <v/>
      </c>
      <c r="X37" s="35"/>
      <c r="Y37" s="35"/>
      <c r="Z37" s="45"/>
      <c r="AA37" s="46"/>
      <c r="AC37" s="77"/>
      <c r="AD37" s="77"/>
    </row>
    <row r="38" spans="1:30" s="4" customFormat="1" ht="11.25" x14ac:dyDescent="0.25">
      <c r="A38" s="78" t="str">
        <f t="shared" si="10"/>
        <v/>
      </c>
      <c r="B38" s="9" t="str">
        <f>IF('1ERPA'!F35="","",'1ERPA'!F35)</f>
        <v/>
      </c>
      <c r="C38" s="56"/>
      <c r="D38" s="56"/>
      <c r="E38" s="56"/>
      <c r="F38" s="56"/>
      <c r="G38" s="56"/>
      <c r="H38" s="56"/>
      <c r="I38" s="33"/>
      <c r="J38" s="16" t="str">
        <f t="shared" si="11"/>
        <v/>
      </c>
      <c r="K38" s="33"/>
      <c r="L38" s="16" t="str">
        <f t="shared" si="12"/>
        <v/>
      </c>
      <c r="M38" s="33"/>
      <c r="N38" s="16" t="str">
        <f t="shared" si="13"/>
        <v/>
      </c>
      <c r="O38" s="33"/>
      <c r="P38" s="16" t="str">
        <f t="shared" si="14"/>
        <v/>
      </c>
      <c r="Q38" s="33"/>
      <c r="R38" s="16" t="str">
        <f t="shared" si="15"/>
        <v/>
      </c>
      <c r="S38" s="33"/>
      <c r="T38" s="16" t="str">
        <f t="shared" si="16"/>
        <v/>
      </c>
      <c r="U38" s="78"/>
      <c r="V38" s="78"/>
      <c r="W38" s="16" t="str">
        <f t="shared" si="17"/>
        <v/>
      </c>
      <c r="X38" s="35"/>
      <c r="Y38" s="35"/>
      <c r="Z38" s="45"/>
      <c r="AA38" s="46"/>
      <c r="AC38" s="77"/>
      <c r="AD38" s="77"/>
    </row>
    <row r="39" spans="1:30" s="4" customFormat="1" ht="11.25" x14ac:dyDescent="0.25">
      <c r="A39" s="78" t="str">
        <f t="shared" si="10"/>
        <v/>
      </c>
      <c r="B39" s="9" t="str">
        <f>IF('1ERPA'!F36="","",'1ERPA'!F36)</f>
        <v/>
      </c>
      <c r="C39" s="56"/>
      <c r="D39" s="56"/>
      <c r="E39" s="56"/>
      <c r="F39" s="56"/>
      <c r="G39" s="56"/>
      <c r="H39" s="56"/>
      <c r="I39" s="33"/>
      <c r="J39" s="16" t="str">
        <f t="shared" si="11"/>
        <v/>
      </c>
      <c r="K39" s="33"/>
      <c r="L39" s="16" t="str">
        <f t="shared" si="12"/>
        <v/>
      </c>
      <c r="M39" s="33"/>
      <c r="N39" s="16" t="str">
        <f t="shared" si="13"/>
        <v/>
      </c>
      <c r="O39" s="33"/>
      <c r="P39" s="16" t="str">
        <f t="shared" si="14"/>
        <v/>
      </c>
      <c r="Q39" s="33"/>
      <c r="R39" s="16" t="str">
        <f t="shared" si="15"/>
        <v/>
      </c>
      <c r="S39" s="33"/>
      <c r="T39" s="16" t="str">
        <f t="shared" si="16"/>
        <v/>
      </c>
      <c r="U39" s="78"/>
      <c r="V39" s="78"/>
      <c r="W39" s="16" t="str">
        <f t="shared" si="17"/>
        <v/>
      </c>
      <c r="X39" s="35"/>
      <c r="Y39" s="35"/>
      <c r="Z39" s="45"/>
      <c r="AA39" s="46"/>
      <c r="AC39" s="77"/>
      <c r="AD39" s="77"/>
    </row>
    <row r="40" spans="1:30" s="4" customFormat="1" ht="11.25" x14ac:dyDescent="0.25">
      <c r="A40" s="78" t="str">
        <f t="shared" si="10"/>
        <v/>
      </c>
      <c r="B40" s="9" t="str">
        <f>IF('1ERPA'!F37="","",'1ERPA'!F37)</f>
        <v/>
      </c>
      <c r="C40" s="56"/>
      <c r="D40" s="56"/>
      <c r="E40" s="56"/>
      <c r="F40" s="56"/>
      <c r="G40" s="56"/>
      <c r="H40" s="56"/>
      <c r="I40" s="33"/>
      <c r="J40" s="16" t="str">
        <f t="shared" si="11"/>
        <v/>
      </c>
      <c r="K40" s="33"/>
      <c r="L40" s="16" t="str">
        <f t="shared" si="12"/>
        <v/>
      </c>
      <c r="M40" s="33"/>
      <c r="N40" s="16" t="str">
        <f t="shared" si="13"/>
        <v/>
      </c>
      <c r="O40" s="33"/>
      <c r="P40" s="16" t="str">
        <f t="shared" si="14"/>
        <v/>
      </c>
      <c r="Q40" s="33"/>
      <c r="R40" s="16" t="str">
        <f t="shared" si="15"/>
        <v/>
      </c>
      <c r="S40" s="33"/>
      <c r="T40" s="16" t="str">
        <f t="shared" si="16"/>
        <v/>
      </c>
      <c r="U40" s="78"/>
      <c r="V40" s="78"/>
      <c r="W40" s="16" t="str">
        <f t="shared" si="17"/>
        <v/>
      </c>
      <c r="X40" s="35"/>
      <c r="Y40" s="35"/>
      <c r="Z40" s="45"/>
      <c r="AA40" s="46"/>
      <c r="AC40" s="77"/>
      <c r="AD40" s="77"/>
    </row>
    <row r="41" spans="1:30" s="4" customFormat="1" ht="11.25" x14ac:dyDescent="0.25">
      <c r="A41" s="78" t="str">
        <f t="shared" si="10"/>
        <v/>
      </c>
      <c r="B41" s="9" t="str">
        <f>IF('1ERPA'!F38="","",'1ERPA'!F38)</f>
        <v/>
      </c>
      <c r="C41" s="56"/>
      <c r="D41" s="56"/>
      <c r="E41" s="56"/>
      <c r="F41" s="56"/>
      <c r="G41" s="56"/>
      <c r="H41" s="56"/>
      <c r="I41" s="33"/>
      <c r="J41" s="16" t="str">
        <f t="shared" si="11"/>
        <v/>
      </c>
      <c r="K41" s="33"/>
      <c r="L41" s="16" t="str">
        <f t="shared" si="12"/>
        <v/>
      </c>
      <c r="M41" s="33"/>
      <c r="N41" s="16" t="str">
        <f t="shared" si="13"/>
        <v/>
      </c>
      <c r="O41" s="33"/>
      <c r="P41" s="16" t="str">
        <f t="shared" si="14"/>
        <v/>
      </c>
      <c r="Q41" s="33"/>
      <c r="R41" s="16" t="str">
        <f t="shared" si="15"/>
        <v/>
      </c>
      <c r="S41" s="33"/>
      <c r="T41" s="16" t="str">
        <f t="shared" si="16"/>
        <v/>
      </c>
      <c r="U41" s="78"/>
      <c r="V41" s="78"/>
      <c r="W41" s="16" t="str">
        <f t="shared" si="17"/>
        <v/>
      </c>
      <c r="X41" s="35"/>
      <c r="Y41" s="35"/>
      <c r="Z41" s="45"/>
      <c r="AA41" s="46"/>
      <c r="AC41" s="77"/>
      <c r="AD41" s="77"/>
    </row>
    <row r="42" spans="1:30" s="4" customFormat="1" ht="11.25" x14ac:dyDescent="0.25">
      <c r="A42" s="78" t="str">
        <f t="shared" si="10"/>
        <v/>
      </c>
      <c r="B42" s="9" t="str">
        <f>IF('1ERPA'!F39="","",'1ERPA'!F39)</f>
        <v/>
      </c>
      <c r="C42" s="56"/>
      <c r="D42" s="56"/>
      <c r="E42" s="56"/>
      <c r="F42" s="56"/>
      <c r="G42" s="56"/>
      <c r="H42" s="56"/>
      <c r="I42" s="33"/>
      <c r="J42" s="16" t="str">
        <f t="shared" si="11"/>
        <v/>
      </c>
      <c r="K42" s="33"/>
      <c r="L42" s="16" t="str">
        <f t="shared" si="12"/>
        <v/>
      </c>
      <c r="M42" s="33"/>
      <c r="N42" s="16" t="str">
        <f t="shared" si="13"/>
        <v/>
      </c>
      <c r="O42" s="33"/>
      <c r="P42" s="16" t="str">
        <f t="shared" si="14"/>
        <v/>
      </c>
      <c r="Q42" s="33"/>
      <c r="R42" s="16" t="str">
        <f t="shared" si="15"/>
        <v/>
      </c>
      <c r="S42" s="33"/>
      <c r="T42" s="16" t="str">
        <f t="shared" si="16"/>
        <v/>
      </c>
      <c r="U42" s="78"/>
      <c r="V42" s="78"/>
      <c r="W42" s="16" t="str">
        <f t="shared" si="17"/>
        <v/>
      </c>
      <c r="X42" s="35"/>
      <c r="Y42" s="35"/>
      <c r="Z42" s="45"/>
      <c r="AA42" s="46"/>
      <c r="AC42" s="77"/>
      <c r="AD42" s="77"/>
    </row>
    <row r="43" spans="1:30" s="4" customFormat="1" ht="11.25" x14ac:dyDescent="0.25">
      <c r="A43" s="78" t="str">
        <f t="shared" si="10"/>
        <v/>
      </c>
      <c r="B43" s="9" t="str">
        <f>IF('1ERPA'!F40="","",'1ERPA'!F40)</f>
        <v/>
      </c>
      <c r="C43" s="56"/>
      <c r="D43" s="56"/>
      <c r="E43" s="56"/>
      <c r="F43" s="56"/>
      <c r="G43" s="56"/>
      <c r="H43" s="56"/>
      <c r="I43" s="33"/>
      <c r="J43" s="16" t="str">
        <f t="shared" si="11"/>
        <v/>
      </c>
      <c r="K43" s="33"/>
      <c r="L43" s="16" t="str">
        <f t="shared" si="12"/>
        <v/>
      </c>
      <c r="M43" s="33"/>
      <c r="N43" s="16" t="str">
        <f t="shared" si="13"/>
        <v/>
      </c>
      <c r="O43" s="33"/>
      <c r="P43" s="16" t="str">
        <f t="shared" si="14"/>
        <v/>
      </c>
      <c r="Q43" s="33"/>
      <c r="R43" s="16" t="str">
        <f t="shared" si="15"/>
        <v/>
      </c>
      <c r="S43" s="33"/>
      <c r="T43" s="16" t="str">
        <f t="shared" si="16"/>
        <v/>
      </c>
      <c r="U43" s="78"/>
      <c r="V43" s="78"/>
      <c r="W43" s="16" t="str">
        <f t="shared" si="17"/>
        <v/>
      </c>
      <c r="X43" s="35"/>
      <c r="Y43" s="35"/>
      <c r="Z43" s="45"/>
      <c r="AA43" s="46"/>
      <c r="AC43" s="77"/>
      <c r="AD43" s="77"/>
    </row>
    <row r="44" spans="1:30" s="4" customFormat="1" ht="11.25" x14ac:dyDescent="0.25">
      <c r="A44" s="78" t="str">
        <f t="shared" si="10"/>
        <v/>
      </c>
      <c r="B44" s="9" t="str">
        <f>IF('1ERPA'!F41="","",'1ERPA'!F41)</f>
        <v/>
      </c>
      <c r="C44" s="56"/>
      <c r="D44" s="56"/>
      <c r="E44" s="56"/>
      <c r="F44" s="56"/>
      <c r="G44" s="56"/>
      <c r="H44" s="56"/>
      <c r="I44" s="33"/>
      <c r="J44" s="16" t="str">
        <f t="shared" si="11"/>
        <v/>
      </c>
      <c r="K44" s="33"/>
      <c r="L44" s="16" t="str">
        <f t="shared" si="12"/>
        <v/>
      </c>
      <c r="M44" s="33"/>
      <c r="N44" s="16" t="str">
        <f t="shared" si="13"/>
        <v/>
      </c>
      <c r="O44" s="33"/>
      <c r="P44" s="16" t="str">
        <f t="shared" si="14"/>
        <v/>
      </c>
      <c r="Q44" s="33"/>
      <c r="R44" s="16" t="str">
        <f t="shared" si="15"/>
        <v/>
      </c>
      <c r="S44" s="33"/>
      <c r="T44" s="16" t="str">
        <f t="shared" si="16"/>
        <v/>
      </c>
      <c r="U44" s="78"/>
      <c r="V44" s="78"/>
      <c r="W44" s="16" t="str">
        <f t="shared" si="17"/>
        <v/>
      </c>
      <c r="X44" s="35"/>
      <c r="Y44" s="35"/>
      <c r="Z44" s="45"/>
      <c r="AA44" s="46"/>
      <c r="AC44" s="77"/>
      <c r="AD44" s="77"/>
    </row>
    <row r="45" spans="1:30" s="4" customFormat="1" ht="11.25" x14ac:dyDescent="0.25">
      <c r="A45" s="78" t="str">
        <f t="shared" si="10"/>
        <v/>
      </c>
      <c r="B45" s="9" t="str">
        <f>IF('1ERPA'!F42="","",'1ERPA'!F42)</f>
        <v/>
      </c>
      <c r="C45" s="56"/>
      <c r="D45" s="56"/>
      <c r="E45" s="56"/>
      <c r="F45" s="56"/>
      <c r="G45" s="56"/>
      <c r="H45" s="56"/>
      <c r="I45" s="33"/>
      <c r="J45" s="16" t="str">
        <f t="shared" si="11"/>
        <v/>
      </c>
      <c r="K45" s="33"/>
      <c r="L45" s="16" t="str">
        <f t="shared" si="12"/>
        <v/>
      </c>
      <c r="M45" s="33"/>
      <c r="N45" s="16" t="str">
        <f t="shared" si="13"/>
        <v/>
      </c>
      <c r="O45" s="33"/>
      <c r="P45" s="16" t="str">
        <f t="shared" si="14"/>
        <v/>
      </c>
      <c r="Q45" s="33"/>
      <c r="R45" s="16" t="str">
        <f t="shared" si="15"/>
        <v/>
      </c>
      <c r="S45" s="33"/>
      <c r="T45" s="16" t="str">
        <f t="shared" si="16"/>
        <v/>
      </c>
      <c r="U45" s="78"/>
      <c r="V45" s="78"/>
      <c r="W45" s="16" t="str">
        <f t="shared" si="17"/>
        <v/>
      </c>
      <c r="X45" s="35"/>
      <c r="Y45" s="35"/>
      <c r="Z45" s="45"/>
      <c r="AA45" s="46"/>
      <c r="AC45" s="77"/>
      <c r="AD45" s="77"/>
    </row>
    <row r="46" spans="1:30" s="4" customFormat="1" ht="11.25" x14ac:dyDescent="0.25">
      <c r="A46" s="78" t="str">
        <f t="shared" si="10"/>
        <v/>
      </c>
      <c r="B46" s="9" t="str">
        <f>IF('1ERPA'!F43="","",'1ERPA'!F43)</f>
        <v/>
      </c>
      <c r="C46" s="56"/>
      <c r="D46" s="56"/>
      <c r="E46" s="56"/>
      <c r="F46" s="56"/>
      <c r="G46" s="56"/>
      <c r="H46" s="56"/>
      <c r="I46" s="33"/>
      <c r="J46" s="16" t="str">
        <f t="shared" si="11"/>
        <v/>
      </c>
      <c r="K46" s="33"/>
      <c r="L46" s="16" t="str">
        <f t="shared" si="12"/>
        <v/>
      </c>
      <c r="M46" s="33"/>
      <c r="N46" s="16" t="str">
        <f t="shared" si="13"/>
        <v/>
      </c>
      <c r="O46" s="33"/>
      <c r="P46" s="16" t="str">
        <f t="shared" si="14"/>
        <v/>
      </c>
      <c r="Q46" s="33"/>
      <c r="R46" s="16" t="str">
        <f t="shared" si="15"/>
        <v/>
      </c>
      <c r="S46" s="33"/>
      <c r="T46" s="16" t="str">
        <f t="shared" si="16"/>
        <v/>
      </c>
      <c r="U46" s="78"/>
      <c r="V46" s="78"/>
      <c r="W46" s="16" t="str">
        <f t="shared" si="17"/>
        <v/>
      </c>
      <c r="X46" s="35"/>
      <c r="Y46" s="35"/>
      <c r="Z46" s="45"/>
      <c r="AA46" s="46"/>
      <c r="AC46" s="77"/>
      <c r="AD46" s="77"/>
    </row>
    <row r="47" spans="1:30" s="4" customFormat="1" ht="11.25" x14ac:dyDescent="0.25">
      <c r="A47" s="78" t="str">
        <f t="shared" si="10"/>
        <v/>
      </c>
      <c r="B47" s="9" t="str">
        <f>IF('1ERPA'!F44="","",'1ERPA'!F44)</f>
        <v/>
      </c>
      <c r="C47" s="56"/>
      <c r="D47" s="56"/>
      <c r="E47" s="56"/>
      <c r="F47" s="56"/>
      <c r="G47" s="56"/>
      <c r="H47" s="56"/>
      <c r="I47" s="33"/>
      <c r="J47" s="16" t="str">
        <f t="shared" si="11"/>
        <v/>
      </c>
      <c r="K47" s="33"/>
      <c r="L47" s="16" t="str">
        <f t="shared" si="12"/>
        <v/>
      </c>
      <c r="M47" s="33"/>
      <c r="N47" s="16" t="str">
        <f t="shared" si="13"/>
        <v/>
      </c>
      <c r="O47" s="33"/>
      <c r="P47" s="16" t="str">
        <f t="shared" si="14"/>
        <v/>
      </c>
      <c r="Q47" s="33"/>
      <c r="R47" s="16" t="str">
        <f t="shared" si="15"/>
        <v/>
      </c>
      <c r="S47" s="33"/>
      <c r="T47" s="16" t="str">
        <f t="shared" si="16"/>
        <v/>
      </c>
      <c r="U47" s="78"/>
      <c r="V47" s="78"/>
      <c r="W47" s="16" t="str">
        <f t="shared" si="17"/>
        <v/>
      </c>
      <c r="X47" s="35" t="str">
        <f t="shared" si="7"/>
        <v/>
      </c>
      <c r="Y47" s="35">
        <f t="shared" si="8"/>
        <v>0</v>
      </c>
      <c r="Z47" s="45"/>
      <c r="AA47" s="46"/>
      <c r="AC47" s="47"/>
      <c r="AD47" s="47"/>
    </row>
    <row r="48" spans="1:30" s="4" customFormat="1" ht="11.25" x14ac:dyDescent="0.25">
      <c r="A48" s="54" t="str">
        <f t="shared" si="9"/>
        <v/>
      </c>
      <c r="B48" s="9" t="str">
        <f>IF('1ERPA'!F45="","",'1ERPA'!F45)</f>
        <v/>
      </c>
      <c r="C48" s="56"/>
      <c r="D48" s="56"/>
      <c r="E48" s="56"/>
      <c r="F48" s="56"/>
      <c r="G48" s="56"/>
      <c r="H48" s="56"/>
      <c r="I48" s="33"/>
      <c r="J48" s="16" t="str">
        <f>IF(I48="","",($J$19/$I$19)*I48)</f>
        <v/>
      </c>
      <c r="K48" s="33"/>
      <c r="L48" s="16" t="str">
        <f>IF(K48="","",($L$19/$K$19)*K48)</f>
        <v/>
      </c>
      <c r="M48" s="33"/>
      <c r="N48" s="16" t="str">
        <f t="shared" si="2"/>
        <v/>
      </c>
      <c r="O48" s="33"/>
      <c r="P48" s="16" t="str">
        <f t="shared" si="3"/>
        <v/>
      </c>
      <c r="Q48" s="33"/>
      <c r="R48" s="16" t="str">
        <f t="shared" si="4"/>
        <v/>
      </c>
      <c r="S48" s="33"/>
      <c r="T48" s="16" t="str">
        <f t="shared" si="5"/>
        <v/>
      </c>
      <c r="U48" s="54"/>
      <c r="V48" s="54"/>
      <c r="W48" s="16" t="str">
        <f t="shared" si="6"/>
        <v/>
      </c>
      <c r="X48" s="35" t="str">
        <f t="shared" si="7"/>
        <v/>
      </c>
      <c r="Y48" s="35">
        <f t="shared" si="8"/>
        <v>0</v>
      </c>
      <c r="Z48" s="45"/>
      <c r="AA48" s="46"/>
      <c r="AC48" s="47"/>
      <c r="AD48" s="47"/>
    </row>
    <row r="49" spans="1:27" s="4" customFormat="1" ht="11.25" x14ac:dyDescent="0.25">
      <c r="A49" s="54" t="str">
        <f t="shared" si="9"/>
        <v/>
      </c>
      <c r="B49" s="9" t="str">
        <f>IF('1ERPA'!F46="","",'1ERPA'!F46)</f>
        <v/>
      </c>
      <c r="C49" s="56"/>
      <c r="D49" s="56"/>
      <c r="E49" s="56"/>
      <c r="F49" s="56"/>
      <c r="G49" s="56"/>
      <c r="H49" s="56"/>
      <c r="I49" s="33"/>
      <c r="J49" s="16" t="str">
        <f t="shared" si="0"/>
        <v/>
      </c>
      <c r="K49" s="33"/>
      <c r="L49" s="16" t="str">
        <f t="shared" si="1"/>
        <v/>
      </c>
      <c r="M49" s="33"/>
      <c r="N49" s="16" t="str">
        <f t="shared" si="2"/>
        <v/>
      </c>
      <c r="O49" s="33"/>
      <c r="P49" s="16" t="str">
        <f t="shared" si="3"/>
        <v/>
      </c>
      <c r="Q49" s="33"/>
      <c r="R49" s="16" t="str">
        <f t="shared" si="4"/>
        <v/>
      </c>
      <c r="S49" s="33"/>
      <c r="T49" s="16" t="str">
        <f t="shared" si="5"/>
        <v/>
      </c>
      <c r="U49" s="54"/>
      <c r="V49" s="54"/>
      <c r="W49" s="16" t="str">
        <f t="shared" si="6"/>
        <v/>
      </c>
      <c r="X49" s="35" t="str">
        <f t="shared" si="7"/>
        <v/>
      </c>
      <c r="Y49" s="35">
        <f t="shared" si="8"/>
        <v>0</v>
      </c>
      <c r="Z49" s="45"/>
      <c r="AA49" s="45"/>
    </row>
    <row r="50" spans="1:27" s="4" customFormat="1" ht="11.25" x14ac:dyDescent="0.25">
      <c r="A50" s="54" t="str">
        <f t="shared" si="9"/>
        <v/>
      </c>
      <c r="B50" s="9" t="str">
        <f>IF('1ERPA'!F47="","",'1ERPA'!F47)</f>
        <v/>
      </c>
      <c r="C50" s="56"/>
      <c r="D50" s="56"/>
      <c r="E50" s="56"/>
      <c r="F50" s="56"/>
      <c r="G50" s="56"/>
      <c r="H50" s="56"/>
      <c r="I50" s="33"/>
      <c r="J50" s="16" t="str">
        <f>IF(I50="","",($J$19/$I$19)*I50)</f>
        <v/>
      </c>
      <c r="K50" s="33"/>
      <c r="L50" s="16" t="str">
        <f>IF(K50="","",($L$19/$K$19)*K50)</f>
        <v/>
      </c>
      <c r="M50" s="33"/>
      <c r="N50" s="16" t="str">
        <f t="shared" si="2"/>
        <v/>
      </c>
      <c r="O50" s="33"/>
      <c r="P50" s="16" t="str">
        <f t="shared" si="3"/>
        <v/>
      </c>
      <c r="Q50" s="33"/>
      <c r="R50" s="16" t="str">
        <f t="shared" si="4"/>
        <v/>
      </c>
      <c r="S50" s="33"/>
      <c r="T50" s="16" t="str">
        <f t="shared" si="5"/>
        <v/>
      </c>
      <c r="U50" s="54"/>
      <c r="V50" s="54"/>
      <c r="W50" s="16" t="str">
        <f t="shared" si="6"/>
        <v/>
      </c>
      <c r="X50" s="35" t="str">
        <f t="shared" si="7"/>
        <v/>
      </c>
      <c r="Y50" s="35">
        <f t="shared" si="8"/>
        <v>0</v>
      </c>
      <c r="Z50" s="45"/>
      <c r="AA50" s="45"/>
    </row>
    <row r="51" spans="1:27" s="4" customFormat="1" ht="11.25" x14ac:dyDescent="0.25">
      <c r="A51" s="54" t="str">
        <f t="shared" si="9"/>
        <v/>
      </c>
      <c r="B51" s="9" t="str">
        <f>IF('1ERPA'!F48="","",'1ERPA'!F48)</f>
        <v/>
      </c>
      <c r="C51" s="56"/>
      <c r="D51" s="56"/>
      <c r="E51" s="56"/>
      <c r="F51" s="56"/>
      <c r="G51" s="56"/>
      <c r="H51" s="56"/>
      <c r="I51" s="33"/>
      <c r="J51" s="16" t="str">
        <f t="shared" si="0"/>
        <v/>
      </c>
      <c r="K51" s="33"/>
      <c r="L51" s="16" t="str">
        <f t="shared" si="1"/>
        <v/>
      </c>
      <c r="M51" s="33"/>
      <c r="N51" s="16" t="str">
        <f t="shared" si="2"/>
        <v/>
      </c>
      <c r="O51" s="33"/>
      <c r="P51" s="16" t="str">
        <f t="shared" si="3"/>
        <v/>
      </c>
      <c r="Q51" s="33"/>
      <c r="R51" s="16" t="str">
        <f t="shared" si="4"/>
        <v/>
      </c>
      <c r="S51" s="33"/>
      <c r="T51" s="16" t="str">
        <f t="shared" si="5"/>
        <v/>
      </c>
      <c r="U51" s="54"/>
      <c r="V51" s="54"/>
      <c r="W51" s="16" t="str">
        <f t="shared" si="6"/>
        <v/>
      </c>
      <c r="X51" s="35" t="str">
        <f t="shared" si="7"/>
        <v/>
      </c>
      <c r="Y51" s="35">
        <f t="shared" si="8"/>
        <v>0</v>
      </c>
      <c r="Z51" s="45"/>
      <c r="AA51" s="45"/>
    </row>
    <row r="52" spans="1:27" s="4" customFormat="1" ht="11.25" x14ac:dyDescent="0.25">
      <c r="A52" s="54" t="str">
        <f t="shared" si="9"/>
        <v/>
      </c>
      <c r="B52" s="9" t="str">
        <f>IF('1ERPA'!F49="","",'1ERPA'!F49)</f>
        <v/>
      </c>
      <c r="C52" s="56"/>
      <c r="D52" s="56"/>
      <c r="E52" s="56"/>
      <c r="F52" s="56"/>
      <c r="G52" s="56"/>
      <c r="H52" s="56"/>
      <c r="I52" s="33"/>
      <c r="J52" s="16" t="str">
        <f t="shared" si="0"/>
        <v/>
      </c>
      <c r="K52" s="33"/>
      <c r="L52" s="16" t="str">
        <f t="shared" si="1"/>
        <v/>
      </c>
      <c r="M52" s="33"/>
      <c r="N52" s="16" t="str">
        <f t="shared" si="2"/>
        <v/>
      </c>
      <c r="O52" s="33"/>
      <c r="P52" s="16" t="str">
        <f t="shared" si="3"/>
        <v/>
      </c>
      <c r="Q52" s="33"/>
      <c r="R52" s="16" t="str">
        <f t="shared" si="4"/>
        <v/>
      </c>
      <c r="S52" s="33"/>
      <c r="T52" s="16" t="str">
        <f t="shared" si="5"/>
        <v/>
      </c>
      <c r="U52" s="54"/>
      <c r="V52" s="54"/>
      <c r="W52" s="16" t="str">
        <f t="shared" si="6"/>
        <v/>
      </c>
      <c r="X52" s="35" t="str">
        <f t="shared" si="7"/>
        <v/>
      </c>
      <c r="Y52" s="35">
        <f t="shared" si="8"/>
        <v>0</v>
      </c>
      <c r="Z52" s="45"/>
      <c r="AA52" s="45"/>
    </row>
    <row r="53" spans="1:27" s="4" customFormat="1" ht="11.25" x14ac:dyDescent="0.25">
      <c r="A53" s="54" t="str">
        <f t="shared" si="9"/>
        <v/>
      </c>
      <c r="B53" s="9" t="str">
        <f>IF('1ERPA'!F50="","",'1ERPA'!F50)</f>
        <v/>
      </c>
      <c r="C53" s="56"/>
      <c r="D53" s="56"/>
      <c r="E53" s="56"/>
      <c r="F53" s="56"/>
      <c r="G53" s="56"/>
      <c r="H53" s="56"/>
      <c r="I53" s="33"/>
      <c r="J53" s="16" t="str">
        <f t="shared" si="0"/>
        <v/>
      </c>
      <c r="K53" s="33"/>
      <c r="L53" s="16" t="str">
        <f t="shared" si="1"/>
        <v/>
      </c>
      <c r="M53" s="33"/>
      <c r="N53" s="16" t="str">
        <f t="shared" si="2"/>
        <v/>
      </c>
      <c r="O53" s="33"/>
      <c r="P53" s="16" t="str">
        <f t="shared" si="3"/>
        <v/>
      </c>
      <c r="Q53" s="33"/>
      <c r="R53" s="16" t="str">
        <f t="shared" si="4"/>
        <v/>
      </c>
      <c r="S53" s="33"/>
      <c r="T53" s="16" t="str">
        <f t="shared" si="5"/>
        <v/>
      </c>
      <c r="U53" s="54"/>
      <c r="V53" s="54"/>
      <c r="W53" s="16" t="str">
        <f t="shared" si="6"/>
        <v/>
      </c>
      <c r="X53" s="35" t="str">
        <f t="shared" si="7"/>
        <v/>
      </c>
      <c r="Y53" s="35">
        <f t="shared" si="8"/>
        <v>0</v>
      </c>
      <c r="Z53" s="45"/>
      <c r="AA53" s="45"/>
    </row>
    <row r="54" spans="1:27" s="4" customFormat="1" ht="11.25" x14ac:dyDescent="0.25">
      <c r="A54" s="54" t="str">
        <f t="shared" si="9"/>
        <v/>
      </c>
      <c r="B54" s="9" t="str">
        <f>IF('1ERPA'!F51="","",'1ERPA'!F51)</f>
        <v/>
      </c>
      <c r="C54" s="56"/>
      <c r="D54" s="56"/>
      <c r="E54" s="56"/>
      <c r="F54" s="56"/>
      <c r="G54" s="56"/>
      <c r="H54" s="56"/>
      <c r="I54" s="33"/>
      <c r="J54" s="16" t="str">
        <f t="shared" si="0"/>
        <v/>
      </c>
      <c r="K54" s="33"/>
      <c r="L54" s="16" t="str">
        <f t="shared" si="1"/>
        <v/>
      </c>
      <c r="M54" s="33"/>
      <c r="N54" s="16" t="str">
        <f t="shared" si="2"/>
        <v/>
      </c>
      <c r="O54" s="33"/>
      <c r="P54" s="16" t="str">
        <f t="shared" si="3"/>
        <v/>
      </c>
      <c r="Q54" s="33"/>
      <c r="R54" s="16" t="str">
        <f t="shared" si="4"/>
        <v/>
      </c>
      <c r="S54" s="33"/>
      <c r="T54" s="16" t="str">
        <f t="shared" si="5"/>
        <v/>
      </c>
      <c r="U54" s="54"/>
      <c r="V54" s="54"/>
      <c r="W54" s="16" t="str">
        <f t="shared" si="6"/>
        <v/>
      </c>
      <c r="X54" s="35" t="str">
        <f t="shared" si="7"/>
        <v/>
      </c>
      <c r="Y54" s="35">
        <f t="shared" si="8"/>
        <v>0</v>
      </c>
      <c r="Z54" s="45"/>
      <c r="AA54" s="45"/>
    </row>
    <row r="55" spans="1:27" s="4" customFormat="1" ht="11.25" x14ac:dyDescent="0.25">
      <c r="A55" s="54" t="str">
        <f t="shared" si="9"/>
        <v/>
      </c>
      <c r="B55" s="9" t="str">
        <f>IF('1ERPA'!F52="","",'1ERPA'!F52)</f>
        <v/>
      </c>
      <c r="C55" s="56"/>
      <c r="D55" s="56"/>
      <c r="E55" s="56"/>
      <c r="F55" s="56"/>
      <c r="G55" s="56"/>
      <c r="H55" s="56"/>
      <c r="I55" s="33"/>
      <c r="J55" s="16" t="str">
        <f t="shared" si="0"/>
        <v/>
      </c>
      <c r="K55" s="33"/>
      <c r="L55" s="16" t="str">
        <f t="shared" si="1"/>
        <v/>
      </c>
      <c r="M55" s="33"/>
      <c r="N55" s="16" t="str">
        <f t="shared" si="2"/>
        <v/>
      </c>
      <c r="O55" s="33"/>
      <c r="P55" s="16" t="str">
        <f t="shared" si="3"/>
        <v/>
      </c>
      <c r="Q55" s="33"/>
      <c r="R55" s="16" t="str">
        <f t="shared" si="4"/>
        <v/>
      </c>
      <c r="S55" s="33"/>
      <c r="T55" s="16" t="str">
        <f t="shared" si="5"/>
        <v/>
      </c>
      <c r="U55" s="54"/>
      <c r="V55" s="54"/>
      <c r="W55" s="16" t="str">
        <f t="shared" si="6"/>
        <v/>
      </c>
      <c r="X55" s="35" t="str">
        <f t="shared" si="7"/>
        <v/>
      </c>
      <c r="Y55" s="35">
        <f t="shared" si="8"/>
        <v>0</v>
      </c>
      <c r="Z55" s="45"/>
      <c r="AA55" s="45"/>
    </row>
    <row r="56" spans="1:27" s="4" customFormat="1" ht="11.25" x14ac:dyDescent="0.25">
      <c r="A56" s="54" t="str">
        <f t="shared" si="9"/>
        <v/>
      </c>
      <c r="B56" s="9" t="str">
        <f>IF('1ERPA'!F53="","",'1ERPA'!F53)</f>
        <v/>
      </c>
      <c r="C56" s="56"/>
      <c r="D56" s="56"/>
      <c r="E56" s="56"/>
      <c r="F56" s="56"/>
      <c r="G56" s="56"/>
      <c r="H56" s="56"/>
      <c r="I56" s="33"/>
      <c r="J56" s="16" t="str">
        <f t="shared" si="0"/>
        <v/>
      </c>
      <c r="K56" s="33"/>
      <c r="L56" s="16" t="str">
        <f t="shared" si="1"/>
        <v/>
      </c>
      <c r="M56" s="33"/>
      <c r="N56" s="16" t="str">
        <f t="shared" si="2"/>
        <v/>
      </c>
      <c r="O56" s="33"/>
      <c r="P56" s="16" t="str">
        <f t="shared" si="3"/>
        <v/>
      </c>
      <c r="Q56" s="33"/>
      <c r="R56" s="16" t="str">
        <f t="shared" si="4"/>
        <v/>
      </c>
      <c r="S56" s="33"/>
      <c r="T56" s="16" t="str">
        <f t="shared" si="5"/>
        <v/>
      </c>
      <c r="U56" s="54"/>
      <c r="V56" s="54"/>
      <c r="W56" s="16" t="str">
        <f t="shared" si="6"/>
        <v/>
      </c>
      <c r="X56" s="35" t="str">
        <f t="shared" si="7"/>
        <v/>
      </c>
      <c r="Y56" s="35">
        <f t="shared" si="8"/>
        <v>0</v>
      </c>
      <c r="Z56" s="45"/>
      <c r="AA56" s="45"/>
    </row>
    <row r="57" spans="1:27" s="4" customFormat="1" ht="11.25" x14ac:dyDescent="0.25">
      <c r="A57" s="54" t="str">
        <f>IF(B57="","",A56+1)</f>
        <v/>
      </c>
      <c r="B57" s="9" t="str">
        <f>IF('1ERPA'!F54="","",'1ERPA'!F54)</f>
        <v/>
      </c>
      <c r="C57" s="56"/>
      <c r="D57" s="56"/>
      <c r="E57" s="56"/>
      <c r="F57" s="56"/>
      <c r="G57" s="56"/>
      <c r="H57" s="56"/>
      <c r="I57" s="33"/>
      <c r="J57" s="16" t="str">
        <f t="shared" si="0"/>
        <v/>
      </c>
      <c r="K57" s="33"/>
      <c r="L57" s="16" t="str">
        <f t="shared" si="1"/>
        <v/>
      </c>
      <c r="M57" s="33"/>
      <c r="N57" s="16" t="str">
        <f t="shared" si="2"/>
        <v/>
      </c>
      <c r="O57" s="33"/>
      <c r="P57" s="16" t="str">
        <f t="shared" si="3"/>
        <v/>
      </c>
      <c r="Q57" s="33"/>
      <c r="R57" s="16" t="str">
        <f t="shared" si="4"/>
        <v/>
      </c>
      <c r="S57" s="33"/>
      <c r="T57" s="16" t="str">
        <f t="shared" si="5"/>
        <v/>
      </c>
      <c r="U57" s="54"/>
      <c r="V57" s="54"/>
      <c r="W57" s="16" t="str">
        <f t="shared" si="6"/>
        <v/>
      </c>
      <c r="X57" s="35" t="str">
        <f t="shared" si="7"/>
        <v/>
      </c>
      <c r="Y57" s="35">
        <f t="shared" si="8"/>
        <v>0</v>
      </c>
      <c r="Z57" s="45"/>
      <c r="AA57" s="45"/>
    </row>
    <row r="58" spans="1:27" s="4" customFormat="1" ht="11.25" x14ac:dyDescent="0.25">
      <c r="A58" s="54" t="str">
        <f t="shared" si="9"/>
        <v/>
      </c>
      <c r="B58" s="9" t="str">
        <f>IF('1ERPA'!F55="","",'1ERPA'!F55)</f>
        <v/>
      </c>
      <c r="C58" s="56"/>
      <c r="D58" s="56"/>
      <c r="E58" s="56"/>
      <c r="F58" s="56"/>
      <c r="G58" s="56"/>
      <c r="H58" s="56"/>
      <c r="I58" s="33"/>
      <c r="J58" s="16" t="str">
        <f t="shared" si="0"/>
        <v/>
      </c>
      <c r="K58" s="33"/>
      <c r="L58" s="16" t="str">
        <f t="shared" si="1"/>
        <v/>
      </c>
      <c r="M58" s="33"/>
      <c r="N58" s="16" t="str">
        <f t="shared" si="2"/>
        <v/>
      </c>
      <c r="O58" s="33"/>
      <c r="P58" s="16" t="str">
        <f t="shared" si="3"/>
        <v/>
      </c>
      <c r="Q58" s="33"/>
      <c r="R58" s="16" t="str">
        <f t="shared" si="4"/>
        <v/>
      </c>
      <c r="S58" s="33"/>
      <c r="T58" s="16" t="str">
        <f t="shared" si="5"/>
        <v/>
      </c>
      <c r="U58" s="54"/>
      <c r="V58" s="54"/>
      <c r="W58" s="16" t="str">
        <f t="shared" si="6"/>
        <v/>
      </c>
      <c r="X58" s="35" t="str">
        <f t="shared" si="7"/>
        <v/>
      </c>
      <c r="Y58" s="35">
        <f t="shared" si="8"/>
        <v>0</v>
      </c>
      <c r="Z58" s="45"/>
      <c r="AA58" s="45"/>
    </row>
    <row r="59" spans="1:27" s="4" customFormat="1" ht="11.25" x14ac:dyDescent="0.25">
      <c r="A59" s="54" t="str">
        <f t="shared" si="9"/>
        <v/>
      </c>
      <c r="B59" s="9" t="str">
        <f>IF('1ERPA'!F56="","",'1ERPA'!F56)</f>
        <v/>
      </c>
      <c r="C59" s="56"/>
      <c r="D59" s="56"/>
      <c r="E59" s="56"/>
      <c r="F59" s="56"/>
      <c r="G59" s="56"/>
      <c r="H59" s="56"/>
      <c r="I59" s="33"/>
      <c r="J59" s="16" t="str">
        <f t="shared" si="0"/>
        <v/>
      </c>
      <c r="K59" s="33"/>
      <c r="L59" s="16" t="str">
        <f t="shared" si="1"/>
        <v/>
      </c>
      <c r="M59" s="33"/>
      <c r="N59" s="16" t="str">
        <f t="shared" si="2"/>
        <v/>
      </c>
      <c r="O59" s="33"/>
      <c r="P59" s="16" t="str">
        <f t="shared" si="3"/>
        <v/>
      </c>
      <c r="Q59" s="33"/>
      <c r="R59" s="16" t="str">
        <f t="shared" si="4"/>
        <v/>
      </c>
      <c r="S59" s="33"/>
      <c r="T59" s="16" t="str">
        <f t="shared" si="5"/>
        <v/>
      </c>
      <c r="U59" s="54"/>
      <c r="V59" s="54"/>
      <c r="W59" s="16" t="str">
        <f t="shared" si="6"/>
        <v/>
      </c>
      <c r="X59" s="35" t="str">
        <f t="shared" si="7"/>
        <v/>
      </c>
      <c r="Y59" s="35">
        <f t="shared" si="8"/>
        <v>0</v>
      </c>
      <c r="Z59" s="45"/>
      <c r="AA59" s="45"/>
    </row>
    <row r="60" spans="1:27" s="4" customFormat="1" ht="11.25" x14ac:dyDescent="0.25">
      <c r="A60" s="54" t="str">
        <f t="shared" si="9"/>
        <v/>
      </c>
      <c r="B60" s="9" t="str">
        <f>IF('1ERPA'!F57="","",'1ERPA'!F57)</f>
        <v/>
      </c>
      <c r="C60" s="56"/>
      <c r="D60" s="56"/>
      <c r="E60" s="56"/>
      <c r="F60" s="56"/>
      <c r="G60" s="56"/>
      <c r="H60" s="56"/>
      <c r="I60" s="33"/>
      <c r="J60" s="16" t="str">
        <f t="shared" si="0"/>
        <v/>
      </c>
      <c r="K60" s="33"/>
      <c r="L60" s="16" t="str">
        <f t="shared" si="1"/>
        <v/>
      </c>
      <c r="M60" s="33"/>
      <c r="N60" s="16" t="str">
        <f t="shared" si="2"/>
        <v/>
      </c>
      <c r="O60" s="33"/>
      <c r="P60" s="16" t="str">
        <f t="shared" si="3"/>
        <v/>
      </c>
      <c r="Q60" s="33"/>
      <c r="R60" s="16" t="str">
        <f t="shared" si="4"/>
        <v/>
      </c>
      <c r="S60" s="33"/>
      <c r="T60" s="16" t="str">
        <f t="shared" si="5"/>
        <v/>
      </c>
      <c r="U60" s="54"/>
      <c r="V60" s="54"/>
      <c r="W60" s="16" t="str">
        <f t="shared" si="6"/>
        <v/>
      </c>
      <c r="X60" s="35" t="str">
        <f t="shared" si="7"/>
        <v/>
      </c>
      <c r="Y60" s="35">
        <f t="shared" si="8"/>
        <v>0</v>
      </c>
      <c r="Z60" s="45"/>
      <c r="AA60" s="45"/>
    </row>
    <row r="61" spans="1:27" s="4" customFormat="1" ht="11.25" x14ac:dyDescent="0.25">
      <c r="A61" s="54" t="str">
        <f t="shared" si="9"/>
        <v/>
      </c>
      <c r="B61" s="9" t="str">
        <f>IF('1ERPA'!F58="","",'1ERPA'!F58)</f>
        <v/>
      </c>
      <c r="C61" s="56"/>
      <c r="D61" s="56"/>
      <c r="E61" s="56"/>
      <c r="F61" s="56"/>
      <c r="G61" s="56"/>
      <c r="H61" s="56"/>
      <c r="I61" s="33"/>
      <c r="J61" s="16" t="str">
        <f t="shared" si="0"/>
        <v/>
      </c>
      <c r="K61" s="33"/>
      <c r="L61" s="16" t="str">
        <f t="shared" si="1"/>
        <v/>
      </c>
      <c r="M61" s="33"/>
      <c r="N61" s="16" t="str">
        <f t="shared" si="2"/>
        <v/>
      </c>
      <c r="O61" s="33"/>
      <c r="P61" s="16" t="str">
        <f t="shared" si="3"/>
        <v/>
      </c>
      <c r="Q61" s="33"/>
      <c r="R61" s="16" t="str">
        <f t="shared" si="4"/>
        <v/>
      </c>
      <c r="S61" s="33"/>
      <c r="T61" s="16" t="str">
        <f t="shared" si="5"/>
        <v/>
      </c>
      <c r="U61" s="54"/>
      <c r="V61" s="54"/>
      <c r="W61" s="16" t="str">
        <f t="shared" si="6"/>
        <v/>
      </c>
      <c r="X61" s="35" t="str">
        <f t="shared" si="7"/>
        <v/>
      </c>
      <c r="Y61" s="35">
        <f t="shared" si="8"/>
        <v>0</v>
      </c>
      <c r="Z61" s="45"/>
      <c r="AA61" s="45"/>
    </row>
    <row r="62" spans="1:27" s="4" customFormat="1" ht="11.25" x14ac:dyDescent="0.25">
      <c r="A62" s="54" t="str">
        <f t="shared" si="9"/>
        <v/>
      </c>
      <c r="B62" s="9" t="str">
        <f>IF('1ERPA'!F59="","",'1ERPA'!F59)</f>
        <v/>
      </c>
      <c r="C62" s="56"/>
      <c r="D62" s="56"/>
      <c r="E62" s="56"/>
      <c r="F62" s="56"/>
      <c r="G62" s="56"/>
      <c r="H62" s="56"/>
      <c r="I62" s="33"/>
      <c r="J62" s="16" t="str">
        <f t="shared" si="0"/>
        <v/>
      </c>
      <c r="K62" s="33"/>
      <c r="L62" s="16" t="str">
        <f t="shared" si="1"/>
        <v/>
      </c>
      <c r="M62" s="33"/>
      <c r="N62" s="16" t="str">
        <f t="shared" si="2"/>
        <v/>
      </c>
      <c r="O62" s="33"/>
      <c r="P62" s="16" t="str">
        <f t="shared" si="3"/>
        <v/>
      </c>
      <c r="Q62" s="33"/>
      <c r="R62" s="16" t="str">
        <f t="shared" si="4"/>
        <v/>
      </c>
      <c r="S62" s="33"/>
      <c r="T62" s="16" t="str">
        <f t="shared" si="5"/>
        <v/>
      </c>
      <c r="U62" s="54"/>
      <c r="V62" s="54"/>
      <c r="W62" s="16" t="str">
        <f t="shared" si="6"/>
        <v/>
      </c>
      <c r="X62" s="35" t="str">
        <f t="shared" si="7"/>
        <v/>
      </c>
      <c r="Y62" s="35">
        <f t="shared" si="8"/>
        <v>0</v>
      </c>
      <c r="Z62" s="45"/>
      <c r="AA62" s="45"/>
    </row>
    <row r="63" spans="1:27" s="4" customFormat="1" ht="11.25" x14ac:dyDescent="0.25">
      <c r="A63" s="54" t="str">
        <f t="shared" si="9"/>
        <v/>
      </c>
      <c r="B63" s="9" t="str">
        <f>IF('1ERPA'!F60="","",'1ERPA'!F60)</f>
        <v/>
      </c>
      <c r="C63" s="56"/>
      <c r="D63" s="56"/>
      <c r="E63" s="56"/>
      <c r="F63" s="56"/>
      <c r="G63" s="56"/>
      <c r="H63" s="56"/>
      <c r="I63" s="33"/>
      <c r="J63" s="16" t="str">
        <f t="shared" si="0"/>
        <v/>
      </c>
      <c r="K63" s="33"/>
      <c r="L63" s="16" t="str">
        <f t="shared" si="1"/>
        <v/>
      </c>
      <c r="M63" s="33"/>
      <c r="N63" s="16" t="str">
        <f t="shared" si="2"/>
        <v/>
      </c>
      <c r="O63" s="33"/>
      <c r="P63" s="16" t="str">
        <f t="shared" si="3"/>
        <v/>
      </c>
      <c r="Q63" s="33"/>
      <c r="R63" s="16" t="str">
        <f t="shared" si="4"/>
        <v/>
      </c>
      <c r="S63" s="33"/>
      <c r="T63" s="16" t="str">
        <f t="shared" si="5"/>
        <v/>
      </c>
      <c r="U63" s="54"/>
      <c r="V63" s="54"/>
      <c r="W63" s="16" t="str">
        <f t="shared" si="6"/>
        <v/>
      </c>
      <c r="X63" s="35" t="str">
        <f t="shared" si="7"/>
        <v/>
      </c>
      <c r="Y63" s="35">
        <f t="shared" si="8"/>
        <v>0</v>
      </c>
      <c r="Z63" s="45"/>
      <c r="AA63" s="45"/>
    </row>
    <row r="64" spans="1:27" s="4" customFormat="1" ht="11.25" x14ac:dyDescent="0.25">
      <c r="A64" s="54" t="str">
        <f t="shared" si="9"/>
        <v/>
      </c>
      <c r="B64" s="9" t="str">
        <f>IF('1ERPA'!F61="","",'1ERPA'!F61)</f>
        <v/>
      </c>
      <c r="C64" s="56"/>
      <c r="D64" s="56"/>
      <c r="E64" s="56"/>
      <c r="F64" s="56"/>
      <c r="G64" s="56"/>
      <c r="H64" s="56"/>
      <c r="I64" s="33"/>
      <c r="J64" s="16" t="str">
        <f t="shared" si="0"/>
        <v/>
      </c>
      <c r="K64" s="33"/>
      <c r="L64" s="16" t="str">
        <f t="shared" si="1"/>
        <v/>
      </c>
      <c r="M64" s="33"/>
      <c r="N64" s="16" t="str">
        <f t="shared" si="2"/>
        <v/>
      </c>
      <c r="O64" s="33"/>
      <c r="P64" s="16" t="str">
        <f t="shared" si="3"/>
        <v/>
      </c>
      <c r="Q64" s="33"/>
      <c r="R64" s="16" t="str">
        <f t="shared" si="4"/>
        <v/>
      </c>
      <c r="S64" s="33"/>
      <c r="T64" s="16" t="str">
        <f t="shared" si="5"/>
        <v/>
      </c>
      <c r="U64" s="54"/>
      <c r="V64" s="54"/>
      <c r="W64" s="16" t="str">
        <f t="shared" si="6"/>
        <v/>
      </c>
      <c r="X64" s="35" t="str">
        <f t="shared" si="7"/>
        <v/>
      </c>
      <c r="Y64" s="35">
        <f t="shared" si="8"/>
        <v>0</v>
      </c>
      <c r="Z64" s="45"/>
      <c r="AA64" s="45"/>
    </row>
    <row r="65" spans="1:27" s="4" customFormat="1" ht="11.25" x14ac:dyDescent="0.25">
      <c r="A65" s="54" t="str">
        <f t="shared" si="9"/>
        <v/>
      </c>
      <c r="B65" s="9" t="str">
        <f>IF('1ERPA'!F62="","",'1ERPA'!F62)</f>
        <v/>
      </c>
      <c r="C65" s="56"/>
      <c r="D65" s="56"/>
      <c r="E65" s="56"/>
      <c r="F65" s="56"/>
      <c r="G65" s="56"/>
      <c r="H65" s="56"/>
      <c r="I65" s="33"/>
      <c r="J65" s="16" t="str">
        <f t="shared" si="0"/>
        <v/>
      </c>
      <c r="K65" s="33"/>
      <c r="L65" s="16" t="str">
        <f t="shared" si="1"/>
        <v/>
      </c>
      <c r="M65" s="33"/>
      <c r="N65" s="16" t="str">
        <f t="shared" si="2"/>
        <v/>
      </c>
      <c r="O65" s="33"/>
      <c r="P65" s="16" t="str">
        <f t="shared" si="3"/>
        <v/>
      </c>
      <c r="Q65" s="33"/>
      <c r="R65" s="16" t="str">
        <f t="shared" si="4"/>
        <v/>
      </c>
      <c r="S65" s="33"/>
      <c r="T65" s="16" t="str">
        <f t="shared" si="5"/>
        <v/>
      </c>
      <c r="U65" s="54"/>
      <c r="V65" s="54"/>
      <c r="W65" s="16" t="str">
        <f t="shared" si="6"/>
        <v/>
      </c>
      <c r="X65" s="35" t="str">
        <f t="shared" si="7"/>
        <v/>
      </c>
      <c r="Y65" s="35">
        <f t="shared" si="8"/>
        <v>0</v>
      </c>
      <c r="Z65" s="45"/>
      <c r="AA65" s="45"/>
    </row>
    <row r="66" spans="1:27" s="4" customFormat="1" ht="11.25" x14ac:dyDescent="0.25">
      <c r="A66" s="54" t="str">
        <f t="shared" si="9"/>
        <v/>
      </c>
      <c r="B66" s="9" t="str">
        <f>IF('1ERPA'!F63="","",'1ERPA'!F63)</f>
        <v/>
      </c>
      <c r="C66" s="56"/>
      <c r="D66" s="56"/>
      <c r="E66" s="56"/>
      <c r="F66" s="56"/>
      <c r="G66" s="56"/>
      <c r="H66" s="56"/>
      <c r="I66" s="33"/>
      <c r="J66" s="16" t="str">
        <f t="shared" si="0"/>
        <v/>
      </c>
      <c r="K66" s="33"/>
      <c r="L66" s="16" t="str">
        <f t="shared" si="1"/>
        <v/>
      </c>
      <c r="M66" s="33"/>
      <c r="N66" s="16" t="str">
        <f t="shared" si="2"/>
        <v/>
      </c>
      <c r="O66" s="33"/>
      <c r="P66" s="16" t="str">
        <f t="shared" si="3"/>
        <v/>
      </c>
      <c r="Q66" s="33"/>
      <c r="R66" s="16" t="str">
        <f t="shared" si="4"/>
        <v/>
      </c>
      <c r="S66" s="33"/>
      <c r="T66" s="16" t="str">
        <f t="shared" si="5"/>
        <v/>
      </c>
      <c r="U66" s="54"/>
      <c r="V66" s="54"/>
      <c r="W66" s="16" t="str">
        <f t="shared" si="6"/>
        <v/>
      </c>
      <c r="X66" s="35" t="str">
        <f t="shared" si="7"/>
        <v/>
      </c>
      <c r="Y66" s="35">
        <f t="shared" si="8"/>
        <v>0</v>
      </c>
      <c r="Z66" s="45"/>
      <c r="AA66" s="45"/>
    </row>
    <row r="67" spans="1:27" s="4" customFormat="1" ht="11.25" x14ac:dyDescent="0.25">
      <c r="A67" s="54" t="str">
        <f t="shared" si="9"/>
        <v/>
      </c>
      <c r="B67" s="9" t="str">
        <f>IF('1ERPA'!F64="","",'1ERPA'!F64)</f>
        <v/>
      </c>
      <c r="C67" s="56"/>
      <c r="D67" s="56"/>
      <c r="E67" s="56"/>
      <c r="F67" s="56"/>
      <c r="G67" s="56"/>
      <c r="H67" s="56"/>
      <c r="I67" s="33"/>
      <c r="J67" s="16" t="str">
        <f t="shared" si="0"/>
        <v/>
      </c>
      <c r="K67" s="33"/>
      <c r="L67" s="16" t="str">
        <f t="shared" si="1"/>
        <v/>
      </c>
      <c r="M67" s="33"/>
      <c r="N67" s="16" t="str">
        <f t="shared" si="2"/>
        <v/>
      </c>
      <c r="O67" s="33"/>
      <c r="P67" s="16" t="str">
        <f t="shared" si="3"/>
        <v/>
      </c>
      <c r="Q67" s="33"/>
      <c r="R67" s="16" t="str">
        <f t="shared" si="4"/>
        <v/>
      </c>
      <c r="S67" s="33"/>
      <c r="T67" s="16" t="str">
        <f t="shared" si="5"/>
        <v/>
      </c>
      <c r="U67" s="54"/>
      <c r="V67" s="54"/>
      <c r="W67" s="16" t="str">
        <f t="shared" si="6"/>
        <v/>
      </c>
      <c r="X67" s="35" t="str">
        <f t="shared" si="7"/>
        <v/>
      </c>
      <c r="Y67" s="35">
        <f t="shared" si="8"/>
        <v>0</v>
      </c>
      <c r="Z67" s="45"/>
      <c r="AA67" s="45"/>
    </row>
    <row r="68" spans="1:27" s="4" customFormat="1" ht="11.25" x14ac:dyDescent="0.25">
      <c r="A68" s="54" t="str">
        <f t="shared" si="9"/>
        <v/>
      </c>
      <c r="B68" s="9" t="str">
        <f>IF('1ERPA'!F65="","",'1ERPA'!F65)</f>
        <v/>
      </c>
      <c r="C68" s="56"/>
      <c r="D68" s="56"/>
      <c r="E68" s="56"/>
      <c r="F68" s="56"/>
      <c r="G68" s="56"/>
      <c r="H68" s="56"/>
      <c r="I68" s="33"/>
      <c r="J68" s="16" t="str">
        <f t="shared" si="0"/>
        <v/>
      </c>
      <c r="K68" s="33"/>
      <c r="L68" s="16" t="str">
        <f t="shared" si="1"/>
        <v/>
      </c>
      <c r="M68" s="33"/>
      <c r="N68" s="16" t="str">
        <f t="shared" si="2"/>
        <v/>
      </c>
      <c r="O68" s="33"/>
      <c r="P68" s="16" t="str">
        <f t="shared" si="3"/>
        <v/>
      </c>
      <c r="Q68" s="33"/>
      <c r="R68" s="16" t="str">
        <f t="shared" si="4"/>
        <v/>
      </c>
      <c r="S68" s="33"/>
      <c r="T68" s="16" t="str">
        <f t="shared" si="5"/>
        <v/>
      </c>
      <c r="U68" s="54"/>
      <c r="V68" s="54"/>
      <c r="W68" s="16" t="str">
        <f t="shared" si="6"/>
        <v/>
      </c>
      <c r="X68" s="35" t="str">
        <f t="shared" si="7"/>
        <v/>
      </c>
      <c r="Y68" s="35">
        <f t="shared" si="8"/>
        <v>0</v>
      </c>
      <c r="Z68" s="45"/>
      <c r="AA68" s="45"/>
    </row>
    <row r="69" spans="1:27" s="4" customFormat="1" ht="11.25" x14ac:dyDescent="0.25">
      <c r="A69" s="54" t="str">
        <f t="shared" si="9"/>
        <v/>
      </c>
      <c r="B69" s="9" t="str">
        <f>IF('1ERPA'!F66="","",'1ERPA'!F66)</f>
        <v/>
      </c>
      <c r="C69" s="56"/>
      <c r="D69" s="56"/>
      <c r="E69" s="56"/>
      <c r="F69" s="56"/>
      <c r="G69" s="56"/>
      <c r="H69" s="56"/>
      <c r="I69" s="33"/>
      <c r="J69" s="16" t="str">
        <f t="shared" si="0"/>
        <v/>
      </c>
      <c r="K69" s="33"/>
      <c r="L69" s="16" t="str">
        <f t="shared" si="1"/>
        <v/>
      </c>
      <c r="M69" s="33"/>
      <c r="N69" s="16" t="str">
        <f t="shared" si="2"/>
        <v/>
      </c>
      <c r="O69" s="33"/>
      <c r="P69" s="16" t="str">
        <f t="shared" si="3"/>
        <v/>
      </c>
      <c r="Q69" s="33"/>
      <c r="R69" s="16" t="str">
        <f t="shared" si="4"/>
        <v/>
      </c>
      <c r="S69" s="33"/>
      <c r="T69" s="16" t="str">
        <f t="shared" si="5"/>
        <v/>
      </c>
      <c r="U69" s="54"/>
      <c r="V69" s="54"/>
      <c r="W69" s="16" t="str">
        <f t="shared" si="6"/>
        <v/>
      </c>
      <c r="X69" s="35" t="str">
        <f t="shared" si="7"/>
        <v/>
      </c>
      <c r="Y69" s="35">
        <f t="shared" si="8"/>
        <v>0</v>
      </c>
      <c r="Z69" s="45"/>
      <c r="AA69" s="45"/>
    </row>
    <row r="70" spans="1:27" s="44" customFormat="1" x14ac:dyDescent="0.25"/>
    <row r="71" spans="1:27" s="44" customFormat="1" x14ac:dyDescent="0.25"/>
    <row r="72" spans="1:27" s="44" customFormat="1" x14ac:dyDescent="0.25"/>
    <row r="73" spans="1:27" s="44" customFormat="1" x14ac:dyDescent="0.25"/>
    <row r="74" spans="1:27" s="44" customFormat="1" x14ac:dyDescent="0.25"/>
    <row r="75" spans="1:27" s="44" customFormat="1" x14ac:dyDescent="0.25"/>
    <row r="76" spans="1:27" s="44" customFormat="1" x14ac:dyDescent="0.25"/>
    <row r="77" spans="1:27" s="44" customFormat="1" x14ac:dyDescent="0.25"/>
    <row r="78" spans="1:27" s="44" customFormat="1" x14ac:dyDescent="0.25"/>
    <row r="79" spans="1:27" s="44" customFormat="1" x14ac:dyDescent="0.25"/>
    <row r="80" spans="1:27" s="44" customFormat="1" x14ac:dyDescent="0.25"/>
  </sheetData>
  <sheetProtection algorithmName="SHA-512" hashValue="fJlmcbTpiaJEOuglYjCqLBozXCdxrN1yE6pUOwL+5GDFRn+R6RjwFCPCVaDy0ARQ0QIeO1Tocfa9MKq6zf/2yQ==" saltValue="bWtIJjdyfyTsKnMgmwgSLA==" spinCount="100000" sheet="1" formatCells="0" formatColumns="0"/>
  <mergeCells count="27">
    <mergeCell ref="U4:V4"/>
    <mergeCell ref="V5:W5"/>
    <mergeCell ref="E1:W3"/>
    <mergeCell ref="P11:U11"/>
    <mergeCell ref="P12:U12"/>
    <mergeCell ref="A14:A19"/>
    <mergeCell ref="B14:B19"/>
    <mergeCell ref="C14:H14"/>
    <mergeCell ref="I14:R15"/>
    <mergeCell ref="S14:T15"/>
    <mergeCell ref="Q16:R17"/>
    <mergeCell ref="U14:V15"/>
    <mergeCell ref="W14:W19"/>
    <mergeCell ref="D15:F15"/>
    <mergeCell ref="C16:C18"/>
    <mergeCell ref="D16:D18"/>
    <mergeCell ref="E16:E18"/>
    <mergeCell ref="F16:F18"/>
    <mergeCell ref="G16:G18"/>
    <mergeCell ref="S16:T17"/>
    <mergeCell ref="U16:U19"/>
    <mergeCell ref="V16:V19"/>
    <mergeCell ref="H16:H18"/>
    <mergeCell ref="I16:J17"/>
    <mergeCell ref="K16:L17"/>
    <mergeCell ref="M16:N17"/>
    <mergeCell ref="O16:P17"/>
  </mergeCells>
  <dataValidations count="1">
    <dataValidation type="list" allowBlank="1" showErrorMessage="1" errorTitle="Nivel de Dominio" error="Eliga un nivel de la lista" sqref="C20:H69">
      <formula1>"Sin Nivel, Pre-Formal, Receptivo, Resolutivo, Autónomo, Estratégico"</formula1>
    </dataValidation>
  </dataValidations>
  <printOptions horizontalCentered="1" verticalCentered="1" gridLines="1"/>
  <pageMargins left="0.39370078740157483" right="0.39370078740157483" top="0.78740157480314965" bottom="0.39370078740157483" header="0" footer="0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1ERPA</vt:lpstr>
      <vt:lpstr>1ERPM</vt:lpstr>
      <vt:lpstr>1ERPRE</vt:lpstr>
      <vt:lpstr>2DOPA</vt:lpstr>
      <vt:lpstr>2DOPM</vt:lpstr>
      <vt:lpstr>2DOPRE</vt:lpstr>
      <vt:lpstr>3ERPA</vt:lpstr>
      <vt:lpstr>3ERPRE</vt:lpstr>
      <vt:lpstr>3ERPM</vt:lpstr>
      <vt:lpstr>CIERRE</vt:lpstr>
      <vt:lpstr>RUBRICA</vt:lpstr>
      <vt:lpstr>Hoja1</vt:lpstr>
    </vt:vector>
  </TitlesOfParts>
  <Manager>Aldo Ortega Pacheco</Manager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</dc:title>
  <dc:subject>Correcciones</dc:subject>
  <dc:creator>Aldo Ortega Pacheco</dc:creator>
  <dc:description>Fue hecho con mis propios recursos</dc:description>
  <cp:lastModifiedBy>Aide</cp:lastModifiedBy>
  <cp:lastPrinted>2018-10-29T23:52:04Z</cp:lastPrinted>
  <dcterms:created xsi:type="dcterms:W3CDTF">2010-07-28T00:11:10Z</dcterms:created>
  <dcterms:modified xsi:type="dcterms:W3CDTF">2019-02-21T23:31:21Z</dcterms:modified>
</cp:coreProperties>
</file>